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4500" windowWidth="17310" windowHeight="8580" tabRatio="704"/>
  </bookViews>
  <sheets>
    <sheet name="PiG" sheetId="1" r:id="rId1"/>
  </sheets>
  <definedNames>
    <definedName name="_xlnm.Print_Area" localSheetId="0">PiG!$B$1:$T$94</definedName>
  </definedNames>
  <calcPr calcId="125725"/>
</workbook>
</file>

<file path=xl/calcChain.xml><?xml version="1.0" encoding="utf-8"?>
<calcChain xmlns="http://schemas.openxmlformats.org/spreadsheetml/2006/main">
  <c r="K58" i="1"/>
  <c r="G58"/>
  <c r="N31" l="1"/>
  <c r="F34"/>
  <c r="P42"/>
  <c r="V30" l="1"/>
  <c r="V11"/>
  <c r="W57" l="1"/>
  <c r="W54"/>
  <c r="W30"/>
  <c r="K54"/>
  <c r="K44"/>
  <c r="K31"/>
  <c r="J61"/>
  <c r="R31" l="1"/>
  <c r="G11" l="1"/>
  <c r="G10"/>
  <c r="F57" l="1"/>
  <c r="F11" l="1"/>
  <c r="X11" s="1"/>
  <c r="P54" l="1"/>
  <c r="J31"/>
  <c r="K64"/>
  <c r="K61"/>
  <c r="K56"/>
  <c r="K53"/>
  <c r="K50"/>
  <c r="K9"/>
  <c r="K17"/>
  <c r="K41"/>
  <c r="K39" s="1"/>
  <c r="K29"/>
  <c r="K25"/>
  <c r="K22"/>
  <c r="P27"/>
  <c r="S86"/>
  <c r="R86"/>
  <c r="S72"/>
  <c r="S70" s="1"/>
  <c r="R72"/>
  <c r="R70" s="1"/>
  <c r="S67"/>
  <c r="R67"/>
  <c r="S64"/>
  <c r="R64"/>
  <c r="S61"/>
  <c r="R61"/>
  <c r="S56"/>
  <c r="R56"/>
  <c r="S53"/>
  <c r="R53"/>
  <c r="S50"/>
  <c r="R50"/>
  <c r="S41"/>
  <c r="S39" s="1"/>
  <c r="R41"/>
  <c r="R39" s="1"/>
  <c r="T37"/>
  <c r="T36"/>
  <c r="T34"/>
  <c r="T33"/>
  <c r="T32"/>
  <c r="S31"/>
  <c r="S29" s="1"/>
  <c r="R29"/>
  <c r="T30"/>
  <c r="T27"/>
  <c r="T26"/>
  <c r="S25"/>
  <c r="R25"/>
  <c r="S22"/>
  <c r="R22"/>
  <c r="T20"/>
  <c r="T19"/>
  <c r="T18"/>
  <c r="S17"/>
  <c r="R17"/>
  <c r="S12"/>
  <c r="R12"/>
  <c r="T11"/>
  <c r="S9"/>
  <c r="R9"/>
  <c r="O86"/>
  <c r="N86"/>
  <c r="O72"/>
  <c r="O70" s="1"/>
  <c r="N72"/>
  <c r="N70" s="1"/>
  <c r="O67"/>
  <c r="N67"/>
  <c r="O64"/>
  <c r="N64"/>
  <c r="O61"/>
  <c r="N61"/>
  <c r="P58"/>
  <c r="O56"/>
  <c r="N56"/>
  <c r="O53"/>
  <c r="N53"/>
  <c r="O50"/>
  <c r="N50"/>
  <c r="O41"/>
  <c r="O39" s="1"/>
  <c r="N41"/>
  <c r="P37"/>
  <c r="P36"/>
  <c r="P35"/>
  <c r="P34"/>
  <c r="P33"/>
  <c r="P32"/>
  <c r="O31"/>
  <c r="O29" s="1"/>
  <c r="N29"/>
  <c r="P30"/>
  <c r="P26"/>
  <c r="O25"/>
  <c r="N25"/>
  <c r="P24"/>
  <c r="P23"/>
  <c r="O22"/>
  <c r="N22"/>
  <c r="P20"/>
  <c r="P19"/>
  <c r="P18"/>
  <c r="O17"/>
  <c r="N17"/>
  <c r="O12"/>
  <c r="N12"/>
  <c r="P11"/>
  <c r="P10"/>
  <c r="O9"/>
  <c r="N9"/>
  <c r="L44"/>
  <c r="L62"/>
  <c r="L59"/>
  <c r="L58"/>
  <c r="L57"/>
  <c r="L55"/>
  <c r="L54"/>
  <c r="L37"/>
  <c r="L36"/>
  <c r="L33"/>
  <c r="L32"/>
  <c r="L30"/>
  <c r="L27"/>
  <c r="L26"/>
  <c r="L23"/>
  <c r="L20"/>
  <c r="L11"/>
  <c r="G32"/>
  <c r="N39" l="1"/>
  <c r="P41"/>
  <c r="K49"/>
  <c r="K60"/>
  <c r="S49"/>
  <c r="S94" s="1"/>
  <c r="P17"/>
  <c r="T25"/>
  <c r="K47"/>
  <c r="N60"/>
  <c r="N47"/>
  <c r="N49"/>
  <c r="L31"/>
  <c r="P31"/>
  <c r="P29"/>
  <c r="T17"/>
  <c r="S47"/>
  <c r="S92"/>
  <c r="P22"/>
  <c r="S60"/>
  <c r="P25"/>
  <c r="O49"/>
  <c r="O94" s="1"/>
  <c r="O60"/>
  <c r="R60"/>
  <c r="O92"/>
  <c r="R47"/>
  <c r="T31"/>
  <c r="P56"/>
  <c r="T29"/>
  <c r="R49"/>
  <c r="R94" s="1"/>
  <c r="R92"/>
  <c r="T9"/>
  <c r="P39"/>
  <c r="O47"/>
  <c r="P9"/>
  <c r="N92"/>
  <c r="S76" l="1"/>
  <c r="S79" s="1"/>
  <c r="S83" s="1"/>
  <c r="S90" s="1"/>
  <c r="N94"/>
  <c r="P94" s="1"/>
  <c r="P49"/>
  <c r="N76"/>
  <c r="N79" s="1"/>
  <c r="T92"/>
  <c r="T94"/>
  <c r="O76"/>
  <c r="P92"/>
  <c r="R76"/>
  <c r="P47"/>
  <c r="G44"/>
  <c r="F44"/>
  <c r="P76" l="1"/>
  <c r="O79"/>
  <c r="O83" s="1"/>
  <c r="O90" s="1"/>
  <c r="R79"/>
  <c r="N83"/>
  <c r="H44"/>
  <c r="W86"/>
  <c r="V86"/>
  <c r="W72"/>
  <c r="W70" s="1"/>
  <c r="V72"/>
  <c r="V70" s="1"/>
  <c r="W67"/>
  <c r="V67"/>
  <c r="W64"/>
  <c r="V64"/>
  <c r="W61"/>
  <c r="V61"/>
  <c r="W56"/>
  <c r="V56"/>
  <c r="W53"/>
  <c r="V53"/>
  <c r="W50"/>
  <c r="V50"/>
  <c r="W41"/>
  <c r="W39" s="1"/>
  <c r="V41"/>
  <c r="V39" s="1"/>
  <c r="W31"/>
  <c r="W29" s="1"/>
  <c r="V31"/>
  <c r="V29" s="1"/>
  <c r="W25"/>
  <c r="V25"/>
  <c r="W22"/>
  <c r="V22"/>
  <c r="W17"/>
  <c r="V17"/>
  <c r="W12"/>
  <c r="V12"/>
  <c r="W9"/>
  <c r="V9"/>
  <c r="K86"/>
  <c r="J86"/>
  <c r="K72"/>
  <c r="K70" s="1"/>
  <c r="J72"/>
  <c r="J70" s="1"/>
  <c r="K67"/>
  <c r="J67"/>
  <c r="J64"/>
  <c r="J56"/>
  <c r="L56" s="1"/>
  <c r="J53"/>
  <c r="J50"/>
  <c r="J41"/>
  <c r="F38"/>
  <c r="G37"/>
  <c r="J29"/>
  <c r="J25"/>
  <c r="J22"/>
  <c r="L22" s="1"/>
  <c r="J17"/>
  <c r="J12"/>
  <c r="J9"/>
  <c r="G88"/>
  <c r="G87"/>
  <c r="G81"/>
  <c r="G74"/>
  <c r="G73"/>
  <c r="G71"/>
  <c r="G69"/>
  <c r="G68"/>
  <c r="G66"/>
  <c r="G65"/>
  <c r="G63"/>
  <c r="G62"/>
  <c r="G59"/>
  <c r="G57"/>
  <c r="G55"/>
  <c r="G54"/>
  <c r="G52"/>
  <c r="G51"/>
  <c r="G43"/>
  <c r="G42"/>
  <c r="G40"/>
  <c r="G38"/>
  <c r="G36"/>
  <c r="G35"/>
  <c r="G34"/>
  <c r="G33"/>
  <c r="G31" s="1"/>
  <c r="G30"/>
  <c r="G28"/>
  <c r="G27"/>
  <c r="G26"/>
  <c r="G24"/>
  <c r="G23"/>
  <c r="G21"/>
  <c r="G20"/>
  <c r="G19"/>
  <c r="G18"/>
  <c r="G16"/>
  <c r="G15"/>
  <c r="G14"/>
  <c r="G13"/>
  <c r="H11"/>
  <c r="F88"/>
  <c r="F87"/>
  <c r="F81"/>
  <c r="F74"/>
  <c r="F73"/>
  <c r="F71"/>
  <c r="F69"/>
  <c r="F68"/>
  <c r="F66"/>
  <c r="F65"/>
  <c r="F63"/>
  <c r="F62"/>
  <c r="F59"/>
  <c r="F58"/>
  <c r="F55"/>
  <c r="F54"/>
  <c r="F52"/>
  <c r="F51"/>
  <c r="F43"/>
  <c r="F42"/>
  <c r="F40"/>
  <c r="F37"/>
  <c r="F36"/>
  <c r="F35"/>
  <c r="F33"/>
  <c r="F32"/>
  <c r="F30"/>
  <c r="X30" s="1"/>
  <c r="F28"/>
  <c r="F27"/>
  <c r="X27" s="1"/>
  <c r="F26"/>
  <c r="X26" s="1"/>
  <c r="F24"/>
  <c r="F23"/>
  <c r="F21"/>
  <c r="F20"/>
  <c r="X20" s="1"/>
  <c r="F19"/>
  <c r="X19" s="1"/>
  <c r="F18"/>
  <c r="X18" s="1"/>
  <c r="F16"/>
  <c r="F15"/>
  <c r="F14"/>
  <c r="F13"/>
  <c r="F10"/>
  <c r="H32" l="1"/>
  <c r="F31"/>
  <c r="H10"/>
  <c r="X10"/>
  <c r="L25"/>
  <c r="L29"/>
  <c r="L17"/>
  <c r="J92"/>
  <c r="L9"/>
  <c r="P79"/>
  <c r="W60"/>
  <c r="R83"/>
  <c r="H20"/>
  <c r="H26"/>
  <c r="P83"/>
  <c r="N90"/>
  <c r="P90" s="1"/>
  <c r="H18"/>
  <c r="H23"/>
  <c r="H36"/>
  <c r="H55"/>
  <c r="H19"/>
  <c r="H24"/>
  <c r="H30"/>
  <c r="H35"/>
  <c r="H54"/>
  <c r="H59"/>
  <c r="W49"/>
  <c r="H62"/>
  <c r="V60"/>
  <c r="J49"/>
  <c r="L49" s="1"/>
  <c r="L53"/>
  <c r="H58"/>
  <c r="H27"/>
  <c r="H33"/>
  <c r="H37"/>
  <c r="H57"/>
  <c r="H81"/>
  <c r="V49"/>
  <c r="V94" s="1"/>
  <c r="J39"/>
  <c r="J60"/>
  <c r="L60" s="1"/>
  <c r="L61"/>
  <c r="H34"/>
  <c r="K76"/>
  <c r="K79" s="1"/>
  <c r="K94"/>
  <c r="K103" s="1"/>
  <c r="S102"/>
  <c r="W92"/>
  <c r="W102" s="1"/>
  <c r="K92"/>
  <c r="K102" s="1"/>
  <c r="V92"/>
  <c r="V102" s="1"/>
  <c r="W47"/>
  <c r="G9"/>
  <c r="G61"/>
  <c r="G64"/>
  <c r="G86"/>
  <c r="V47"/>
  <c r="G67"/>
  <c r="G17"/>
  <c r="G22"/>
  <c r="G29"/>
  <c r="G41"/>
  <c r="G39" s="1"/>
  <c r="G25"/>
  <c r="G53"/>
  <c r="G56"/>
  <c r="G50"/>
  <c r="G72"/>
  <c r="G70" s="1"/>
  <c r="G12"/>
  <c r="F72"/>
  <c r="F70" s="1"/>
  <c r="J94" l="1"/>
  <c r="L94" s="1"/>
  <c r="J47"/>
  <c r="L47" s="1"/>
  <c r="V76"/>
  <c r="V79" s="1"/>
  <c r="V83" s="1"/>
  <c r="V90" s="1"/>
  <c r="V101" s="1"/>
  <c r="W76"/>
  <c r="W79" s="1"/>
  <c r="W83" s="1"/>
  <c r="W90" s="1"/>
  <c r="R90"/>
  <c r="W94"/>
  <c r="W103" s="1"/>
  <c r="J76"/>
  <c r="O103"/>
  <c r="K83"/>
  <c r="K90" s="1"/>
  <c r="K101" s="1"/>
  <c r="N103"/>
  <c r="G60"/>
  <c r="O102"/>
  <c r="N102"/>
  <c r="R102"/>
  <c r="J102"/>
  <c r="L92"/>
  <c r="V103"/>
  <c r="S103"/>
  <c r="S101"/>
  <c r="R103"/>
  <c r="G92"/>
  <c r="G102" s="1"/>
  <c r="G47"/>
  <c r="G49"/>
  <c r="F41"/>
  <c r="F64"/>
  <c r="F67"/>
  <c r="F86"/>
  <c r="F61"/>
  <c r="H61" s="1"/>
  <c r="F53"/>
  <c r="H53" s="1"/>
  <c r="F50"/>
  <c r="F22"/>
  <c r="H22" s="1"/>
  <c r="F12"/>
  <c r="F9"/>
  <c r="F17"/>
  <c r="F56"/>
  <c r="H56" s="1"/>
  <c r="F25"/>
  <c r="H25" l="1"/>
  <c r="X25"/>
  <c r="H9"/>
  <c r="X9"/>
  <c r="H17"/>
  <c r="X17"/>
  <c r="H31"/>
  <c r="X31"/>
  <c r="J79"/>
  <c r="L79" s="1"/>
  <c r="W101"/>
  <c r="L76"/>
  <c r="J103"/>
  <c r="O101"/>
  <c r="F39"/>
  <c r="H39" s="1"/>
  <c r="G76"/>
  <c r="G79" s="1"/>
  <c r="G83" s="1"/>
  <c r="G90" s="1"/>
  <c r="G94"/>
  <c r="G103" s="1"/>
  <c r="F60"/>
  <c r="H60" s="1"/>
  <c r="F29"/>
  <c r="X29" s="1"/>
  <c r="F49"/>
  <c r="J83" l="1"/>
  <c r="J90" s="1"/>
  <c r="J101" s="1"/>
  <c r="N101"/>
  <c r="F47"/>
  <c r="H47" s="1"/>
  <c r="H29"/>
  <c r="F94"/>
  <c r="H94" s="1"/>
  <c r="H49"/>
  <c r="F76"/>
  <c r="H76" s="1"/>
  <c r="G101"/>
  <c r="F92"/>
  <c r="H92" s="1"/>
  <c r="L83" l="1"/>
  <c r="F79"/>
  <c r="H79" s="1"/>
  <c r="F103"/>
  <c r="L90"/>
  <c r="R101"/>
  <c r="F102"/>
  <c r="F83" l="1"/>
  <c r="H83" s="1"/>
  <c r="F90" l="1"/>
  <c r="F101" s="1"/>
  <c r="H90" l="1"/>
</calcChain>
</file>

<file path=xl/sharedStrings.xml><?xml version="1.0" encoding="utf-8"?>
<sst xmlns="http://schemas.openxmlformats.org/spreadsheetml/2006/main" count="127" uniqueCount="117">
  <si>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</si>
  <si>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</si>
  <si>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</si>
  <si>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</si>
  <si>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</si>
  <si>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</si>
  <si>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</si>
  <si>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</si>
  <si>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</si>
  <si>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CONCEPTES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</si>
  <si>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</si>
  <si>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</si>
  <si>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</si>
  <si>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</si>
  <si>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</si>
  <si>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</si>
  <si>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</si>
  <si>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</si>
  <si>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</si>
  <si>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</si>
  <si>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</si>
  <si>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</si>
  <si>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</si>
  <si>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</si>
  <si>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</si>
  <si>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</si>
  <si>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</si>
  <si>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</si>
  <si>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</si>
  <si>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</si>
  <si>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</si>
  <si>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</si>
  <si>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</si>
  <si>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</si>
  <si>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</si>
  <si>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</si>
  <si>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</si>
  <si>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</si>
  <si>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</si>
  <si>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</si>
  <si>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</si>
  <si>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</si>
  <si>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</si>
  <si>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</si>
  <si>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</si>
  <si>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</si>
  <si>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</si>
  <si>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</si>
  <si>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</si>
  <si>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</si>
  <si>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</si>
  <si>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</si>
  <si>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</si>
  <si>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</si>
  <si>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</si>
  <si>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</si>
  <si>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</si>
  <si>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</si>
  <si>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</si>
  <si>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</si>
  <si>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</si>
  <si>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</si>
  <si>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</si>
  <si>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</si>
  <si>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</si>
  <si>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</si>
  <si>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</si>
  <si>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</si>
  <si>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</si>
  <si>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</si>
  <si>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</si>
  <si>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</si>
  <si>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(696),(697),(698),(699),796,797,798,799</t>
  </si>
  <si>
    <t>(666),(667),(673),(675),766,773,775</t>
  </si>
  <si>
    <t>A.II) RESULTAT FINANCER</t>
  </si>
  <si>
    <t>A.III) RESULTAT ABANS D'IMPOSTOS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</si>
  <si>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</si>
  <si>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</si>
  <si>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</si>
  <si>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</si>
  <si>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</si>
  <si>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</si>
  <si>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</si>
  <si>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</si>
  <si>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</si>
  <si>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</si>
  <si>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</si>
  <si>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</si>
  <si>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</si>
  <si>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</si>
  <si>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</si>
  <si>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</si>
  <si>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</si>
  <si>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</si>
  <si>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</si>
  <si>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</si>
  <si>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</si>
  <si>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</si>
  <si>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</si>
  <si>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</si>
  <si>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</si>
  <si>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REUS SERVEIS MUNICIPALS SA</t>
  </si>
  <si>
    <t>Divisió AIGÜES</t>
  </si>
  <si>
    <t>Divisió FUNERÀRIA</t>
  </si>
  <si>
    <t>AJUSTOS DE CONSOLIDACIÓ</t>
  </si>
  <si>
    <t>TOTAL REUS SERVEIS MUNICIPALS SA</t>
  </si>
  <si>
    <t>A12. Altres resultats</t>
  </si>
  <si>
    <t>A13. Ingressos financers</t>
  </si>
  <si>
    <t>A14. Despeses financeres</t>
  </si>
  <si>
    <t>A15. Variació de valor raonable en instruments financers</t>
  </si>
  <si>
    <t>A17. Deterioracions i resultat per venda d'instruments financers</t>
  </si>
  <si>
    <t>A16. Diferències de canvi</t>
  </si>
  <si>
    <t>A18. Impost sobre Societats</t>
  </si>
  <si>
    <t>Pressupost 2019</t>
  </si>
  <si>
    <t>Divisió CENTRAL</t>
  </si>
  <si>
    <t>Pressupost 2020</t>
  </si>
  <si>
    <t>PREVISIÓ DEL COMPTE DE PÈRDUES I GUANYS DE L'EXERCICI 2020</t>
  </si>
</sst>
</file>

<file path=xl/styles.xml><?xml version="1.0" encoding="utf-8"?>
<styleSheet xmlns="http://schemas.openxmlformats.org/spreadsheetml/2006/main">
  <numFmts count="1">
    <numFmt numFmtId="164" formatCode="0.0%"/>
  </numFmts>
  <fonts count="28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  <font>
      <b/>
      <sz val="10"/>
      <name val="Arial"/>
      <family val="2"/>
    </font>
    <font>
      <sz val="10"/>
      <color theme="0" tint="-0.249977111117893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i/>
      <sz val="10"/>
      <color rgb="FFFF0000"/>
      <name val="Tahoma"/>
      <family val="2"/>
    </font>
    <font>
      <sz val="8"/>
      <color indexed="16"/>
      <name val="Tahoma"/>
      <family val="2"/>
    </font>
    <font>
      <sz val="8"/>
      <color indexed="18"/>
      <name val="Tahoma"/>
      <family val="2"/>
    </font>
    <font>
      <sz val="8"/>
      <name val="Tahoma"/>
      <family val="2"/>
    </font>
    <font>
      <sz val="8"/>
      <color indexed="62"/>
      <name val="Tahoma"/>
      <family val="2"/>
    </font>
    <font>
      <sz val="8"/>
      <color indexed="9"/>
      <name val="Tahoma"/>
      <family val="2"/>
    </font>
    <font>
      <sz val="8"/>
      <color indexed="60"/>
      <name val="Tahoma"/>
      <family val="2"/>
    </font>
    <font>
      <b/>
      <sz val="8"/>
      <color indexed="9"/>
      <name val="Tahoma"/>
      <family val="2"/>
    </font>
    <font>
      <sz val="8"/>
      <color rgb="FF0000FF"/>
      <name val="Tahoma"/>
      <family val="2"/>
    </font>
    <font>
      <i/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3" xfId="0" applyFont="1" applyBorder="1" applyProtection="1"/>
    <xf numFmtId="0" fontId="2" fillId="0" borderId="3" xfId="0" applyFont="1" applyFill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9" fillId="0" borderId="4" xfId="0" applyFont="1" applyBorder="1" applyAlignment="1" applyProtection="1">
      <alignment horizontal="right"/>
    </xf>
    <xf numFmtId="0" fontId="9" fillId="0" borderId="5" xfId="0" applyFont="1" applyFill="1" applyBorder="1" applyAlignment="1" applyProtection="1">
      <alignment horizontal="right"/>
    </xf>
    <xf numFmtId="0" fontId="9" fillId="0" borderId="5" xfId="0" applyFont="1" applyBorder="1" applyAlignment="1" applyProtection="1">
      <alignment horizontal="right" vertical="top"/>
    </xf>
    <xf numFmtId="0" fontId="9" fillId="0" borderId="5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6" xfId="0" applyFont="1" applyFill="1" applyBorder="1" applyProtection="1"/>
    <xf numFmtId="0" fontId="2" fillId="0" borderId="8" xfId="0" applyFont="1" applyBorder="1" applyProtection="1"/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3" xfId="0" quotePrefix="1" applyFont="1" applyFill="1" applyBorder="1" applyProtection="1"/>
    <xf numFmtId="0" fontId="9" fillId="0" borderId="6" xfId="0" applyFont="1" applyBorder="1" applyProtection="1"/>
    <xf numFmtId="0" fontId="4" fillId="0" borderId="10" xfId="0" applyFont="1" applyBorder="1" applyProtection="1"/>
    <xf numFmtId="0" fontId="1" fillId="0" borderId="10" xfId="0" applyFont="1" applyBorder="1" applyProtection="1"/>
    <xf numFmtId="4" fontId="4" fillId="0" borderId="10" xfId="0" applyNumberFormat="1" applyFont="1" applyFill="1" applyBorder="1" applyAlignment="1" applyProtection="1"/>
    <xf numFmtId="0" fontId="1" fillId="0" borderId="11" xfId="0" applyFont="1" applyBorder="1" applyProtection="1"/>
    <xf numFmtId="0" fontId="2" fillId="0" borderId="12" xfId="0" applyFont="1" applyBorder="1" applyProtection="1"/>
    <xf numFmtId="0" fontId="6" fillId="0" borderId="10" xfId="0" applyFont="1" applyBorder="1" applyProtection="1"/>
    <xf numFmtId="0" fontId="1" fillId="0" borderId="13" xfId="0" applyFont="1" applyBorder="1" applyProtection="1"/>
    <xf numFmtId="0" fontId="2" fillId="0" borderId="2" xfId="0" applyFont="1" applyBorder="1" applyProtection="1"/>
    <xf numFmtId="0" fontId="1" fillId="0" borderId="6" xfId="0" applyFont="1" applyBorder="1" applyProtection="1"/>
    <xf numFmtId="0" fontId="2" fillId="0" borderId="5" xfId="0" applyFont="1" applyBorder="1" applyProtection="1"/>
    <xf numFmtId="0" fontId="7" fillId="0" borderId="14" xfId="0" applyFont="1" applyFill="1" applyBorder="1" applyProtection="1"/>
    <xf numFmtId="0" fontId="7" fillId="0" borderId="15" xfId="0" applyFont="1" applyFill="1" applyBorder="1" applyProtection="1"/>
    <xf numFmtId="4" fontId="5" fillId="0" borderId="14" xfId="0" applyNumberFormat="1" applyFont="1" applyFill="1" applyBorder="1" applyAlignment="1" applyProtection="1">
      <alignment horizontal="center" vertical="center"/>
    </xf>
    <xf numFmtId="0" fontId="6" fillId="0" borderId="16" xfId="0" applyFont="1" applyBorder="1" applyProtection="1"/>
    <xf numFmtId="0" fontId="6" fillId="0" borderId="5" xfId="0" applyFont="1" applyBorder="1" applyProtection="1"/>
    <xf numFmtId="0" fontId="6" fillId="0" borderId="5" xfId="0" applyFont="1" applyFill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18" xfId="0" applyFont="1" applyBorder="1" applyProtection="1"/>
    <xf numFmtId="0" fontId="9" fillId="0" borderId="6" xfId="0" applyFont="1" applyFill="1" applyBorder="1" applyProtection="1"/>
    <xf numFmtId="0" fontId="2" fillId="0" borderId="18" xfId="0" applyFont="1" applyFill="1" applyBorder="1" applyProtection="1"/>
    <xf numFmtId="0" fontId="9" fillId="0" borderId="6" xfId="0" quotePrefix="1" applyFont="1" applyFill="1" applyBorder="1" applyProtection="1"/>
    <xf numFmtId="0" fontId="2" fillId="0" borderId="10" xfId="0" applyFont="1" applyFill="1" applyBorder="1" applyProtection="1"/>
    <xf numFmtId="0" fontId="1" fillId="0" borderId="19" xfId="0" applyFont="1" applyBorder="1" applyProtection="1"/>
    <xf numFmtId="0" fontId="1" fillId="0" borderId="19" xfId="0" applyFont="1" applyFill="1" applyBorder="1" applyProtection="1"/>
    <xf numFmtId="0" fontId="6" fillId="0" borderId="17" xfId="0" applyFont="1" applyBorder="1" applyProtection="1"/>
    <xf numFmtId="0" fontId="2" fillId="0" borderId="11" xfId="0" applyFont="1" applyBorder="1" applyProtection="1"/>
    <xf numFmtId="0" fontId="6" fillId="0" borderId="17" xfId="0" applyFont="1" applyFill="1" applyBorder="1" applyProtection="1"/>
    <xf numFmtId="0" fontId="9" fillId="0" borderId="7" xfId="0" quotePrefix="1" applyFont="1" applyFill="1" applyBorder="1" applyProtection="1"/>
    <xf numFmtId="0" fontId="2" fillId="0" borderId="11" xfId="0" applyFont="1" applyFill="1" applyBorder="1" applyProtection="1"/>
    <xf numFmtId="0" fontId="6" fillId="0" borderId="4" xfId="0" applyFont="1" applyFill="1" applyBorder="1" applyProtection="1"/>
    <xf numFmtId="0" fontId="9" fillId="0" borderId="20" xfId="0" applyFont="1" applyFill="1" applyBorder="1" applyProtection="1"/>
    <xf numFmtId="0" fontId="2" fillId="0" borderId="21" xfId="0" applyFont="1" applyFill="1" applyBorder="1" applyProtection="1"/>
    <xf numFmtId="0" fontId="6" fillId="0" borderId="4" xfId="0" applyFont="1" applyBorder="1" applyProtection="1"/>
    <xf numFmtId="0" fontId="2" fillId="0" borderId="20" xfId="0" applyFont="1" applyBorder="1" applyProtection="1"/>
    <xf numFmtId="0" fontId="2" fillId="0" borderId="21" xfId="0" applyFont="1" applyBorder="1" applyProtection="1"/>
    <xf numFmtId="0" fontId="6" fillId="0" borderId="22" xfId="0" applyFont="1" applyFill="1" applyBorder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22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2" fillId="0" borderId="25" xfId="0" applyFont="1" applyBorder="1" applyProtection="1"/>
    <xf numFmtId="0" fontId="2" fillId="0" borderId="16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6" xfId="0" applyFont="1" applyFill="1" applyBorder="1" applyProtection="1"/>
    <xf numFmtId="0" fontId="7" fillId="3" borderId="3" xfId="0" applyFont="1" applyFill="1" applyBorder="1" applyProtection="1"/>
    <xf numFmtId="0" fontId="6" fillId="0" borderId="6" xfId="0" applyFont="1" applyBorder="1" applyProtection="1"/>
    <xf numFmtId="0" fontId="6" fillId="0" borderId="6" xfId="0" applyFont="1" applyFill="1" applyBorder="1" applyProtection="1"/>
    <xf numFmtId="0" fontId="2" fillId="0" borderId="26" xfId="0" applyFont="1" applyBorder="1" applyProtection="1"/>
    <xf numFmtId="0" fontId="1" fillId="0" borderId="27" xfId="0" applyFont="1" applyBorder="1" applyProtection="1"/>
    <xf numFmtId="0" fontId="5" fillId="3" borderId="3" xfId="0" applyFont="1" applyFill="1" applyBorder="1" applyProtection="1"/>
    <xf numFmtId="0" fontId="4" fillId="0" borderId="6" xfId="0" applyFont="1" applyBorder="1" applyProtection="1"/>
    <xf numFmtId="0" fontId="5" fillId="4" borderId="3" xfId="0" applyFont="1" applyFill="1" applyBorder="1" applyProtection="1"/>
    <xf numFmtId="0" fontId="5" fillId="0" borderId="3" xfId="0" applyFont="1" applyFill="1" applyBorder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horizontal="right" vertical="top"/>
    </xf>
    <xf numFmtId="4" fontId="14" fillId="0" borderId="10" xfId="0" applyNumberFormat="1" applyFont="1" applyFill="1" applyBorder="1" applyAlignment="1" applyProtection="1"/>
    <xf numFmtId="3" fontId="6" fillId="0" borderId="10" xfId="0" applyNumberFormat="1" applyFont="1" applyFill="1" applyBorder="1" applyAlignment="1" applyProtection="1"/>
    <xf numFmtId="3" fontId="2" fillId="0" borderId="0" xfId="0" applyNumberFormat="1" applyFont="1" applyProtection="1"/>
    <xf numFmtId="3" fontId="14" fillId="0" borderId="10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3" fontId="14" fillId="0" borderId="16" xfId="0" applyNumberFormat="1" applyFont="1" applyFill="1" applyBorder="1" applyAlignment="1" applyProtection="1"/>
    <xf numFmtId="3" fontId="16" fillId="5" borderId="18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Border="1" applyProtection="1"/>
    <xf numFmtId="3" fontId="14" fillId="0" borderId="0" xfId="0" applyNumberFormat="1" applyFont="1" applyFill="1" applyBorder="1" applyAlignment="1" applyProtection="1"/>
    <xf numFmtId="3" fontId="7" fillId="3" borderId="10" xfId="0" applyNumberFormat="1" applyFont="1" applyFill="1" applyBorder="1" applyAlignment="1" applyProtection="1"/>
    <xf numFmtId="3" fontId="16" fillId="5" borderId="1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0" xfId="0" applyNumberFormat="1" applyFont="1" applyFill="1" applyBorder="1" applyAlignment="1" applyProtection="1"/>
    <xf numFmtId="3" fontId="5" fillId="3" borderId="10" xfId="0" applyNumberFormat="1" applyFont="1" applyFill="1" applyBorder="1" applyAlignment="1" applyProtection="1"/>
    <xf numFmtId="3" fontId="15" fillId="5" borderId="10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right"/>
    </xf>
    <xf numFmtId="3" fontId="2" fillId="0" borderId="2" xfId="0" applyNumberFormat="1" applyFont="1" applyBorder="1" applyAlignment="1" applyProtection="1">
      <alignment horizontal="center"/>
    </xf>
    <xf numFmtId="3" fontId="2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3" fontId="12" fillId="0" borderId="0" xfId="0" applyNumberFormat="1" applyFont="1" applyAlignment="1" applyProtection="1">
      <alignment horizontal="center"/>
    </xf>
    <xf numFmtId="0" fontId="9" fillId="0" borderId="0" xfId="0" applyFont="1" applyFill="1" applyBorder="1" applyProtection="1"/>
    <xf numFmtId="4" fontId="17" fillId="0" borderId="0" xfId="0" applyNumberFormat="1" applyFont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top"/>
      <protection locked="0"/>
    </xf>
    <xf numFmtId="4" fontId="1" fillId="0" borderId="30" xfId="0" applyNumberFormat="1" applyFont="1" applyBorder="1" applyAlignment="1" applyProtection="1">
      <alignment horizontal="center" vertical="top"/>
    </xf>
    <xf numFmtId="4" fontId="2" fillId="0" borderId="30" xfId="0" applyNumberFormat="1" applyFont="1" applyBorder="1" applyAlignment="1" applyProtection="1">
      <alignment vertical="top"/>
    </xf>
    <xf numFmtId="0" fontId="18" fillId="0" borderId="30" xfId="0" applyFont="1" applyFill="1" applyBorder="1" applyAlignment="1" applyProtection="1">
      <alignment horizontal="center" vertical="top"/>
      <protection locked="0"/>
    </xf>
    <xf numFmtId="4" fontId="2" fillId="0" borderId="30" xfId="0" applyNumberFormat="1" applyFont="1" applyBorder="1" applyAlignment="1" applyProtection="1">
      <alignment horizontal="center" vertical="top"/>
    </xf>
    <xf numFmtId="0" fontId="2" fillId="0" borderId="30" xfId="0" applyFont="1" applyBorder="1" applyAlignment="1" applyProtection="1">
      <alignment vertical="top"/>
    </xf>
    <xf numFmtId="0" fontId="3" fillId="2" borderId="31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Alignment="1" applyProtection="1">
      <alignment vertical="top"/>
    </xf>
    <xf numFmtId="3" fontId="7" fillId="6" borderId="18" xfId="0" applyNumberFormat="1" applyFont="1" applyFill="1" applyBorder="1" applyAlignment="1" applyProtection="1"/>
    <xf numFmtId="3" fontId="7" fillId="6" borderId="10" xfId="0" applyNumberFormat="1" applyFont="1" applyFill="1" applyBorder="1" applyAlignment="1" applyProtection="1"/>
    <xf numFmtId="3" fontId="5" fillId="6" borderId="10" xfId="0" applyNumberFormat="1" applyFont="1" applyFill="1" applyBorder="1" applyAlignment="1" applyProtection="1"/>
    <xf numFmtId="4" fontId="5" fillId="3" borderId="1" xfId="0" applyNumberFormat="1" applyFont="1" applyFill="1" applyBorder="1" applyAlignment="1" applyProtection="1">
      <alignment horizontal="center" vertical="center"/>
    </xf>
    <xf numFmtId="4" fontId="5" fillId="5" borderId="1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4" fontId="5" fillId="6" borderId="1" xfId="0" applyNumberFormat="1" applyFont="1" applyFill="1" applyBorder="1" applyAlignment="1" applyProtection="1">
      <alignment horizontal="center" vertical="center"/>
    </xf>
    <xf numFmtId="3" fontId="7" fillId="6" borderId="18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  <protection locked="0"/>
    </xf>
    <xf numFmtId="10" fontId="19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Fill="1" applyBorder="1" applyAlignment="1" applyProtection="1">
      <alignment horizontal="center"/>
    </xf>
    <xf numFmtId="164" fontId="21" fillId="0" borderId="1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/>
    </xf>
    <xf numFmtId="164" fontId="23" fillId="3" borderId="0" xfId="0" applyNumberFormat="1" applyFont="1" applyFill="1" applyBorder="1" applyAlignment="1" applyProtection="1">
      <alignment horizontal="center"/>
    </xf>
    <xf numFmtId="164" fontId="20" fillId="0" borderId="10" xfId="0" applyNumberFormat="1" applyFont="1" applyFill="1" applyBorder="1" applyAlignment="1" applyProtection="1">
      <alignment horizontal="center"/>
    </xf>
    <xf numFmtId="164" fontId="20" fillId="0" borderId="0" xfId="0" applyNumberFormat="1" applyFont="1" applyFill="1" applyBorder="1" applyAlignment="1" applyProtection="1">
      <alignment horizontal="center"/>
    </xf>
    <xf numFmtId="164" fontId="23" fillId="0" borderId="0" xfId="0" applyNumberFormat="1" applyFont="1" applyFill="1" applyBorder="1" applyAlignment="1" applyProtection="1">
      <alignment horizontal="center"/>
    </xf>
    <xf numFmtId="164" fontId="24" fillId="0" borderId="0" xfId="0" applyNumberFormat="1" applyFont="1" applyFill="1" applyBorder="1" applyAlignment="1" applyProtection="1">
      <alignment horizontal="center"/>
    </xf>
    <xf numFmtId="164" fontId="25" fillId="3" borderId="0" xfId="0" applyNumberFormat="1" applyFont="1" applyFill="1" applyBorder="1" applyAlignment="1" applyProtection="1">
      <alignment horizontal="center"/>
    </xf>
    <xf numFmtId="164" fontId="22" fillId="0" borderId="10" xfId="0" applyNumberFormat="1" applyFont="1" applyFill="1" applyBorder="1" applyAlignment="1" applyProtection="1">
      <alignment horizontal="center"/>
    </xf>
    <xf numFmtId="164" fontId="21" fillId="0" borderId="16" xfId="0" applyNumberFormat="1" applyFont="1" applyFill="1" applyBorder="1" applyAlignment="1" applyProtection="1">
      <alignment horizontal="center"/>
    </xf>
    <xf numFmtId="164" fontId="23" fillId="6" borderId="18" xfId="0" applyNumberFormat="1" applyFont="1" applyFill="1" applyBorder="1" applyAlignment="1" applyProtection="1">
      <alignment horizontal="center"/>
    </xf>
    <xf numFmtId="164" fontId="23" fillId="6" borderId="10" xfId="0" applyNumberFormat="1" applyFont="1" applyFill="1" applyBorder="1" applyAlignment="1" applyProtection="1">
      <alignment horizontal="center"/>
    </xf>
    <xf numFmtId="164" fontId="24" fillId="0" borderId="10" xfId="0" applyNumberFormat="1" applyFont="1" applyFill="1" applyBorder="1" applyAlignment="1" applyProtection="1">
      <alignment horizontal="center"/>
    </xf>
    <xf numFmtId="164" fontId="25" fillId="6" borderId="10" xfId="0" applyNumberFormat="1" applyFont="1" applyFill="1" applyBorder="1" applyAlignment="1" applyProtection="1">
      <alignment horizontal="center"/>
    </xf>
    <xf numFmtId="9" fontId="25" fillId="6" borderId="10" xfId="0" applyNumberFormat="1" applyFont="1" applyFill="1" applyBorder="1" applyAlignment="1" applyProtection="1">
      <alignment horizontal="center"/>
    </xf>
    <xf numFmtId="9" fontId="23" fillId="6" borderId="10" xfId="0" applyNumberFormat="1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horizontal="right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right" vertical="center"/>
    </xf>
    <xf numFmtId="164" fontId="26" fillId="0" borderId="10" xfId="0" applyNumberFormat="1" applyFont="1" applyFill="1" applyBorder="1" applyAlignment="1" applyProtection="1">
      <alignment horizontal="center"/>
    </xf>
    <xf numFmtId="9" fontId="20" fillId="0" borderId="1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 vertical="top"/>
      <protection locked="0"/>
    </xf>
    <xf numFmtId="10" fontId="17" fillId="0" borderId="0" xfId="0" quotePrefix="1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 vertical="top"/>
      <protection locked="0"/>
    </xf>
    <xf numFmtId="4" fontId="1" fillId="0" borderId="28" xfId="0" applyNumberFormat="1" applyFont="1" applyFill="1" applyBorder="1" applyAlignment="1" applyProtection="1">
      <alignment horizontal="center" vertical="top"/>
    </xf>
    <xf numFmtId="4" fontId="2" fillId="0" borderId="28" xfId="0" applyNumberFormat="1" applyFont="1" applyFill="1" applyBorder="1" applyAlignment="1" applyProtection="1">
      <alignment horizontal="center" vertical="top"/>
    </xf>
    <xf numFmtId="4" fontId="5" fillId="3" borderId="10" xfId="0" applyNumberFormat="1" applyFont="1" applyFill="1" applyBorder="1" applyAlignment="1" applyProtection="1">
      <alignment horizontal="left" vertical="center"/>
    </xf>
    <xf numFmtId="4" fontId="5" fillId="5" borderId="29" xfId="0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4" fontId="5" fillId="3" borderId="29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horizontal="center" vertical="center" wrapText="1"/>
    </xf>
    <xf numFmtId="4" fontId="5" fillId="6" borderId="29" xfId="0" applyNumberFormat="1" applyFont="1" applyFill="1" applyBorder="1" applyAlignment="1" applyProtection="1">
      <alignment horizontal="center" vertical="center" wrapText="1"/>
    </xf>
    <xf numFmtId="4" fontId="5" fillId="6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X283"/>
  <sheetViews>
    <sheetView tabSelected="1" defaultGridColor="0" colorId="9" workbookViewId="0">
      <pane xSplit="5" ySplit="6" topLeftCell="F7" activePane="bottomRight" state="frozen"/>
      <selection pane="topRight" activeCell="F1" sqref="F1"/>
      <selection pane="bottomLeft" activeCell="A8" sqref="A8"/>
      <selection pane="bottomRight" activeCell="G58" sqref="G58"/>
    </sheetView>
  </sheetViews>
  <sheetFormatPr baseColWidth="10" defaultColWidth="4.28515625" defaultRowHeight="12.75" outlineLevelRow="1"/>
  <cols>
    <col min="1" max="1" width="19.7109375" style="23" customWidth="1"/>
    <col min="2" max="2" width="4.28515625" style="16" customWidth="1"/>
    <col min="3" max="4" width="4.28515625" style="4" customWidth="1"/>
    <col min="5" max="5" width="64.28515625" style="4" customWidth="1"/>
    <col min="6" max="7" width="17.42578125" style="2" customWidth="1"/>
    <col min="8" max="8" width="7.85546875" style="2" customWidth="1"/>
    <col min="9" max="9" width="2.5703125" style="10" customWidth="1"/>
    <col min="10" max="10" width="17.85546875" style="2" customWidth="1"/>
    <col min="11" max="11" width="17.42578125" style="2" customWidth="1"/>
    <col min="12" max="12" width="7.85546875" style="2" bestFit="1" customWidth="1"/>
    <col min="13" max="13" width="2.5703125" style="10" customWidth="1"/>
    <col min="14" max="14" width="16.5703125" style="2" customWidth="1"/>
    <col min="15" max="15" width="16.7109375" style="2" bestFit="1" customWidth="1"/>
    <col min="16" max="16" width="8" style="2" bestFit="1" customWidth="1"/>
    <col min="17" max="17" width="2.5703125" style="10" customWidth="1"/>
    <col min="18" max="18" width="16.85546875" style="2" customWidth="1"/>
    <col min="19" max="19" width="16.7109375" style="2" customWidth="1"/>
    <col min="20" max="20" width="7.85546875" style="2" customWidth="1"/>
    <col min="21" max="21" width="2.5703125" style="10" customWidth="1"/>
    <col min="22" max="22" width="17.5703125" style="2" customWidth="1"/>
    <col min="23" max="23" width="16.140625" style="2" customWidth="1"/>
    <col min="24" max="24" width="10.140625" style="4" bestFit="1" customWidth="1"/>
    <col min="25" max="16384" width="4.28515625" style="4"/>
  </cols>
  <sheetData>
    <row r="1" spans="1:24" ht="19.5" customHeight="1">
      <c r="A1" s="20"/>
      <c r="B1" s="171" t="s">
        <v>116</v>
      </c>
      <c r="C1" s="172"/>
      <c r="D1" s="172"/>
      <c r="E1" s="172"/>
      <c r="F1" s="173"/>
      <c r="G1" s="173"/>
      <c r="H1" s="174"/>
      <c r="I1" s="172"/>
      <c r="J1" s="172"/>
      <c r="K1" s="172"/>
      <c r="L1" s="174"/>
      <c r="M1" s="172"/>
      <c r="N1" s="172"/>
      <c r="O1" s="172"/>
      <c r="P1" s="174"/>
      <c r="Q1" s="172"/>
      <c r="R1" s="172"/>
      <c r="S1" s="172"/>
      <c r="T1" s="175" t="s">
        <v>101</v>
      </c>
      <c r="U1" s="130"/>
      <c r="V1" s="130"/>
      <c r="W1" s="130"/>
    </row>
    <row r="2" spans="1:24" s="6" customFormat="1" ht="17.25" customHeight="1">
      <c r="A2" s="21"/>
      <c r="B2" s="1"/>
      <c r="C2" s="1"/>
      <c r="D2" s="1"/>
      <c r="E2" s="1"/>
      <c r="F2" s="5"/>
      <c r="G2" s="5"/>
      <c r="H2" s="151"/>
      <c r="I2" s="1"/>
      <c r="J2" s="1"/>
      <c r="K2" s="1"/>
      <c r="L2" s="149"/>
      <c r="M2" s="1"/>
      <c r="N2" s="1"/>
      <c r="O2" s="1"/>
      <c r="P2" s="149"/>
      <c r="Q2" s="1"/>
      <c r="R2" s="1"/>
      <c r="S2" s="1"/>
      <c r="T2" s="149"/>
      <c r="U2" s="1"/>
      <c r="V2" s="1"/>
      <c r="W2" s="1"/>
    </row>
    <row r="3" spans="1:24" s="6" customFormat="1" ht="27" customHeight="1">
      <c r="A3" s="21"/>
      <c r="B3" s="1"/>
      <c r="C3" s="1"/>
      <c r="D3" s="1"/>
      <c r="E3" s="1"/>
      <c r="F3" s="186" t="s">
        <v>105</v>
      </c>
      <c r="G3" s="187"/>
      <c r="H3" s="187"/>
      <c r="I3" s="1"/>
      <c r="J3" s="188" t="s">
        <v>114</v>
      </c>
      <c r="K3" s="189"/>
      <c r="L3" s="189"/>
      <c r="M3" s="1"/>
      <c r="N3" s="188" t="s">
        <v>102</v>
      </c>
      <c r="O3" s="189"/>
      <c r="P3" s="189"/>
      <c r="Q3" s="1"/>
      <c r="R3" s="188" t="s">
        <v>103</v>
      </c>
      <c r="S3" s="189"/>
      <c r="T3" s="189"/>
      <c r="U3" s="1"/>
      <c r="V3" s="184" t="s">
        <v>104</v>
      </c>
      <c r="W3" s="185"/>
    </row>
    <row r="4" spans="1:24" s="8" customFormat="1" ht="9.75" customHeight="1">
      <c r="A4" s="22"/>
      <c r="B4" s="7"/>
      <c r="F4" s="124"/>
      <c r="G4" s="94"/>
      <c r="H4" s="152"/>
      <c r="I4" s="9"/>
      <c r="J4" s="125"/>
      <c r="K4" s="125"/>
      <c r="L4" s="125"/>
      <c r="M4" s="126"/>
      <c r="N4" s="127"/>
      <c r="O4" s="125"/>
      <c r="P4" s="125"/>
      <c r="Q4" s="126"/>
      <c r="R4" s="125"/>
      <c r="S4" s="125"/>
      <c r="T4" s="125"/>
      <c r="U4" s="126"/>
      <c r="V4" s="128"/>
      <c r="W4" s="128"/>
      <c r="X4" s="129"/>
    </row>
    <row r="5" spans="1:24" s="8" customFormat="1" ht="17.25" customHeight="1">
      <c r="A5" s="95"/>
      <c r="B5" s="7"/>
      <c r="F5" s="178"/>
      <c r="G5" s="94"/>
      <c r="H5" s="180"/>
      <c r="I5" s="9"/>
      <c r="J5" s="181"/>
      <c r="K5" s="181"/>
      <c r="L5" s="145"/>
      <c r="M5" s="131"/>
      <c r="N5" s="124"/>
      <c r="O5" s="181"/>
      <c r="P5" s="145"/>
      <c r="Q5" s="131"/>
      <c r="R5" s="181"/>
      <c r="S5" s="181"/>
      <c r="T5" s="145"/>
      <c r="U5" s="131"/>
      <c r="V5" s="182"/>
      <c r="W5" s="182"/>
    </row>
    <row r="6" spans="1:24" ht="18.75" customHeight="1">
      <c r="A6" s="29" t="s">
        <v>10</v>
      </c>
      <c r="B6" s="183" t="s">
        <v>9</v>
      </c>
      <c r="C6" s="183"/>
      <c r="D6" s="183"/>
      <c r="E6" s="183"/>
      <c r="F6" s="135" t="s">
        <v>115</v>
      </c>
      <c r="G6" s="135" t="s">
        <v>113</v>
      </c>
      <c r="H6" s="179"/>
      <c r="J6" s="142" t="s">
        <v>115</v>
      </c>
      <c r="K6" s="142" t="s">
        <v>113</v>
      </c>
      <c r="L6" s="144"/>
      <c r="N6" s="142" t="s">
        <v>115</v>
      </c>
      <c r="O6" s="142" t="s">
        <v>113</v>
      </c>
      <c r="P6" s="144"/>
      <c r="R6" s="142" t="s">
        <v>115</v>
      </c>
      <c r="S6" s="142" t="s">
        <v>113</v>
      </c>
      <c r="T6" s="144"/>
      <c r="V6" s="136" t="s">
        <v>115</v>
      </c>
      <c r="W6" s="136" t="s">
        <v>113</v>
      </c>
    </row>
    <row r="7" spans="1:24" s="6" customFormat="1" ht="9.9499999999999993" customHeight="1">
      <c r="A7" s="29"/>
      <c r="B7" s="24"/>
      <c r="C7" s="48"/>
      <c r="D7" s="49"/>
      <c r="E7" s="49"/>
      <c r="F7" s="50"/>
      <c r="G7" s="50"/>
      <c r="H7" s="147"/>
      <c r="I7" s="11"/>
      <c r="J7" s="50"/>
      <c r="K7" s="50"/>
      <c r="L7" s="144"/>
      <c r="M7" s="11"/>
      <c r="N7" s="3"/>
      <c r="O7" s="3"/>
      <c r="P7" s="3"/>
      <c r="Q7" s="11"/>
      <c r="R7" s="3"/>
      <c r="S7" s="3"/>
      <c r="T7" s="3"/>
      <c r="U7" s="11"/>
      <c r="V7" s="3"/>
      <c r="W7" s="3"/>
    </row>
    <row r="8" spans="1:24">
      <c r="A8" s="29"/>
      <c r="B8" s="38" t="s">
        <v>11</v>
      </c>
      <c r="C8" s="39"/>
      <c r="D8" s="39"/>
      <c r="E8" s="46"/>
      <c r="F8" s="40"/>
      <c r="G8" s="40"/>
      <c r="H8" s="153"/>
      <c r="J8" s="40"/>
      <c r="K8" s="40"/>
      <c r="L8" s="150"/>
      <c r="N8" s="40"/>
      <c r="O8" s="40"/>
      <c r="P8" s="150"/>
      <c r="R8" s="40"/>
      <c r="S8" s="40"/>
      <c r="T8" s="150"/>
      <c r="V8" s="96"/>
      <c r="W8" s="96"/>
    </row>
    <row r="9" spans="1:24">
      <c r="A9" s="29"/>
      <c r="B9" s="41"/>
      <c r="C9" s="43" t="s">
        <v>12</v>
      </c>
      <c r="D9" s="42"/>
      <c r="E9" s="26"/>
      <c r="F9" s="97">
        <f>F10+F11</f>
        <v>27175953</v>
      </c>
      <c r="G9" s="97">
        <f>G10+G11</f>
        <v>24649431</v>
      </c>
      <c r="H9" s="176">
        <f>+(F9-G9)/G9</f>
        <v>0.10249818748351636</v>
      </c>
      <c r="I9" s="98"/>
      <c r="J9" s="97">
        <f>J10+J11</f>
        <v>9452723</v>
      </c>
      <c r="K9" s="137">
        <f>K10+K11</f>
        <v>8519985</v>
      </c>
      <c r="L9" s="158">
        <f>+(J9-K9)/K9</f>
        <v>0.10947648382010063</v>
      </c>
      <c r="M9" s="98"/>
      <c r="N9" s="137">
        <f>N10+N11</f>
        <v>14709144</v>
      </c>
      <c r="O9" s="137">
        <f>O10+O11</f>
        <v>13441808</v>
      </c>
      <c r="P9" s="158">
        <f>+(N9-O9)/O9</f>
        <v>9.4283150004820779E-2</v>
      </c>
      <c r="Q9" s="98"/>
      <c r="R9" s="137">
        <f>R10+R11</f>
        <v>3331564</v>
      </c>
      <c r="S9" s="137">
        <f>S10+S11</f>
        <v>3022088</v>
      </c>
      <c r="T9" s="158">
        <f>+(R9-S9)/S9</f>
        <v>0.10240469503204407</v>
      </c>
      <c r="U9" s="98"/>
      <c r="V9" s="99">
        <f>V10+V11</f>
        <v>-317478</v>
      </c>
      <c r="W9" s="99">
        <f>W10+W11</f>
        <v>-334450</v>
      </c>
      <c r="X9" s="98">
        <f>+R9+N9+J9-F9</f>
        <v>317478</v>
      </c>
    </row>
    <row r="10" spans="1:24">
      <c r="A10" s="29" t="s">
        <v>13</v>
      </c>
      <c r="B10" s="12"/>
      <c r="C10" s="51"/>
      <c r="D10" s="25" t="s">
        <v>5</v>
      </c>
      <c r="E10" s="56"/>
      <c r="F10" s="100">
        <f>+J10+N10+R10+V10</f>
        <v>7969972</v>
      </c>
      <c r="G10" s="138">
        <f>+K10+O10+S10+W10</f>
        <v>7330360</v>
      </c>
      <c r="H10" s="155">
        <f>+(F10-G10)/G10</f>
        <v>8.7255196197731075E-2</v>
      </c>
      <c r="I10" s="98"/>
      <c r="J10" s="100"/>
      <c r="K10" s="138">
        <v>0</v>
      </c>
      <c r="L10" s="155"/>
      <c r="M10" s="98"/>
      <c r="N10" s="138">
        <v>7969972</v>
      </c>
      <c r="O10" s="138">
        <v>7337800</v>
      </c>
      <c r="P10" s="155">
        <f>+(N10-O10)/O10</f>
        <v>8.615279784131484E-2</v>
      </c>
      <c r="Q10" s="98"/>
      <c r="R10" s="138"/>
      <c r="S10" s="138">
        <v>0</v>
      </c>
      <c r="T10" s="155"/>
      <c r="U10" s="98"/>
      <c r="V10" s="99"/>
      <c r="W10" s="99">
        <v>-7440</v>
      </c>
      <c r="X10" s="98">
        <f>+R10+N10+J10-F10</f>
        <v>0</v>
      </c>
    </row>
    <row r="11" spans="1:24">
      <c r="A11" s="29">
        <v>705</v>
      </c>
      <c r="B11" s="44"/>
      <c r="C11" s="63"/>
      <c r="D11" s="26" t="s">
        <v>6</v>
      </c>
      <c r="E11" s="64"/>
      <c r="F11" s="100">
        <f>+J11+N11+R11+V11</f>
        <v>19205981</v>
      </c>
      <c r="G11" s="138">
        <f>+K11+O11+S11+W11</f>
        <v>17319071</v>
      </c>
      <c r="H11" s="155">
        <f>+(F11-G11)/G11</f>
        <v>0.10894983916862515</v>
      </c>
      <c r="I11" s="98"/>
      <c r="J11" s="100">
        <v>9452723</v>
      </c>
      <c r="K11" s="138">
        <v>8519985</v>
      </c>
      <c r="L11" s="155">
        <f>+(J11-K11)/K11</f>
        <v>0.10947648382010063</v>
      </c>
      <c r="M11" s="98"/>
      <c r="N11" s="138">
        <v>6739172</v>
      </c>
      <c r="O11" s="138">
        <v>6104008</v>
      </c>
      <c r="P11" s="155">
        <f>+(N11-O11)/O11</f>
        <v>0.10405687541693917</v>
      </c>
      <c r="Q11" s="98"/>
      <c r="R11" s="138">
        <v>3331564</v>
      </c>
      <c r="S11" s="138">
        <v>3022088</v>
      </c>
      <c r="T11" s="155">
        <f>+(R11-S11)/S11</f>
        <v>0.10240469503204407</v>
      </c>
      <c r="U11" s="98"/>
      <c r="V11" s="99">
        <f>-253840-63638</f>
        <v>-317478</v>
      </c>
      <c r="W11" s="99">
        <v>-327010</v>
      </c>
      <c r="X11" s="98">
        <f>+R11+N11+J11-F11</f>
        <v>317478</v>
      </c>
    </row>
    <row r="12" spans="1:24">
      <c r="A12" s="29" t="s">
        <v>14</v>
      </c>
      <c r="B12" s="61"/>
      <c r="C12" s="74" t="s">
        <v>99</v>
      </c>
      <c r="D12" s="75"/>
      <c r="E12" s="76"/>
      <c r="F12" s="97">
        <f>F13+F14+F15</f>
        <v>165000</v>
      </c>
      <c r="G12" s="97">
        <f>G13+G14+G15</f>
        <v>0</v>
      </c>
      <c r="H12" s="176"/>
      <c r="I12" s="98"/>
      <c r="J12" s="97">
        <f>J13+J14+J15</f>
        <v>0</v>
      </c>
      <c r="K12" s="137">
        <v>0</v>
      </c>
      <c r="L12" s="158"/>
      <c r="M12" s="98"/>
      <c r="N12" s="137">
        <f>N13+N14+N15</f>
        <v>0</v>
      </c>
      <c r="O12" s="137">
        <f>O13+O14+O15</f>
        <v>0</v>
      </c>
      <c r="P12" s="158"/>
      <c r="Q12" s="98"/>
      <c r="R12" s="137">
        <f>R13+R14+R15</f>
        <v>165000</v>
      </c>
      <c r="S12" s="137">
        <f>S13+S14+S15</f>
        <v>0</v>
      </c>
      <c r="T12" s="155"/>
      <c r="U12" s="98"/>
      <c r="V12" s="99">
        <f>V13+V14+V15</f>
        <v>0</v>
      </c>
      <c r="W12" s="99">
        <f>W13+W14+W15</f>
        <v>0</v>
      </c>
    </row>
    <row r="13" spans="1:24" ht="12.75" hidden="1" customHeight="1" outlineLevel="1">
      <c r="A13" s="29"/>
      <c r="B13" s="44"/>
      <c r="C13" s="68"/>
      <c r="D13" s="69" t="s">
        <v>84</v>
      </c>
      <c r="E13" s="70"/>
      <c r="F13" s="100">
        <f t="shared" ref="F13:G16" si="0">+J13+N13+R13+V13</f>
        <v>0</v>
      </c>
      <c r="G13" s="100">
        <f t="shared" si="0"/>
        <v>0</v>
      </c>
      <c r="H13" s="155"/>
      <c r="I13" s="98"/>
      <c r="J13" s="100"/>
      <c r="K13" s="138"/>
      <c r="L13" s="155"/>
      <c r="M13" s="98"/>
      <c r="N13" s="138"/>
      <c r="O13" s="138"/>
      <c r="P13" s="155"/>
      <c r="Q13" s="98"/>
      <c r="R13" s="138"/>
      <c r="S13" s="138"/>
      <c r="T13" s="155"/>
      <c r="U13" s="98"/>
      <c r="V13" s="99"/>
      <c r="W13" s="99"/>
    </row>
    <row r="14" spans="1:24" ht="12.75" hidden="1" customHeight="1" outlineLevel="1">
      <c r="A14" s="29"/>
      <c r="B14" s="44"/>
      <c r="C14" s="53"/>
      <c r="D14" s="59" t="s">
        <v>94</v>
      </c>
      <c r="E14" s="58"/>
      <c r="F14" s="100">
        <f t="shared" si="0"/>
        <v>165000</v>
      </c>
      <c r="G14" s="100">
        <f t="shared" si="0"/>
        <v>0</v>
      </c>
      <c r="H14" s="155"/>
      <c r="I14" s="98"/>
      <c r="J14" s="100"/>
      <c r="K14" s="138"/>
      <c r="L14" s="155"/>
      <c r="M14" s="98"/>
      <c r="N14" s="138"/>
      <c r="O14" s="138"/>
      <c r="P14" s="155"/>
      <c r="Q14" s="98"/>
      <c r="R14" s="138">
        <v>165000</v>
      </c>
      <c r="S14" s="138"/>
      <c r="T14" s="155"/>
      <c r="U14" s="98"/>
      <c r="V14" s="99"/>
      <c r="W14" s="99"/>
    </row>
    <row r="15" spans="1:24" ht="12.75" hidden="1" customHeight="1" outlineLevel="1">
      <c r="A15" s="35"/>
      <c r="B15" s="44"/>
      <c r="C15" s="65"/>
      <c r="D15" s="66" t="s">
        <v>93</v>
      </c>
      <c r="E15" s="67"/>
      <c r="F15" s="100">
        <f t="shared" si="0"/>
        <v>0</v>
      </c>
      <c r="G15" s="100">
        <f t="shared" si="0"/>
        <v>0</v>
      </c>
      <c r="H15" s="155"/>
      <c r="I15" s="98"/>
      <c r="J15" s="100"/>
      <c r="K15" s="138"/>
      <c r="L15" s="155"/>
      <c r="M15" s="98"/>
      <c r="N15" s="138"/>
      <c r="O15" s="138"/>
      <c r="P15" s="155"/>
      <c r="Q15" s="98"/>
      <c r="R15" s="138"/>
      <c r="S15" s="138"/>
      <c r="T15" s="155"/>
      <c r="U15" s="98"/>
      <c r="V15" s="99"/>
      <c r="W15" s="99"/>
    </row>
    <row r="16" spans="1:24" collapsed="1">
      <c r="A16" s="29">
        <v>73</v>
      </c>
      <c r="B16" s="61"/>
      <c r="C16" s="77" t="s">
        <v>15</v>
      </c>
      <c r="D16" s="78"/>
      <c r="E16" s="79"/>
      <c r="F16" s="100">
        <f t="shared" si="0"/>
        <v>0</v>
      </c>
      <c r="G16" s="100">
        <f t="shared" si="0"/>
        <v>0</v>
      </c>
      <c r="H16" s="155"/>
      <c r="I16" s="98"/>
      <c r="J16" s="100"/>
      <c r="K16" s="138"/>
      <c r="L16" s="155"/>
      <c r="M16" s="98"/>
      <c r="N16" s="138"/>
      <c r="O16" s="138"/>
      <c r="P16" s="155"/>
      <c r="Q16" s="98"/>
      <c r="R16" s="138"/>
      <c r="S16" s="138"/>
      <c r="T16" s="155"/>
      <c r="U16" s="98"/>
      <c r="V16" s="99"/>
      <c r="W16" s="99"/>
    </row>
    <row r="17" spans="1:24">
      <c r="A17" s="29"/>
      <c r="B17" s="61"/>
      <c r="C17" s="77" t="s">
        <v>16</v>
      </c>
      <c r="D17" s="78"/>
      <c r="E17" s="79"/>
      <c r="F17" s="101">
        <f>F18+F19+F20+F21</f>
        <v>-6465109</v>
      </c>
      <c r="G17" s="101">
        <f>G18+G19+G20+G21</f>
        <v>-5730278</v>
      </c>
      <c r="H17" s="176">
        <f>+(F17-G17)/G17</f>
        <v>0.12823653581903008</v>
      </c>
      <c r="I17" s="98"/>
      <c r="J17" s="101">
        <f>J18+J19+J20+J21</f>
        <v>-36000</v>
      </c>
      <c r="K17" s="139">
        <f>K18+K19+K20+K21</f>
        <v>-35150</v>
      </c>
      <c r="L17" s="163">
        <f>+(J17-K17)/K17</f>
        <v>2.4182076813655761E-2</v>
      </c>
      <c r="M17" s="98"/>
      <c r="N17" s="139">
        <f>N18+N19+N20+N21</f>
        <v>-5359939</v>
      </c>
      <c r="O17" s="139">
        <f>O18+O19+O20+O21</f>
        <v>-4906130</v>
      </c>
      <c r="P17" s="163">
        <f>+(N17-O17)/O17</f>
        <v>9.2498364291203047E-2</v>
      </c>
      <c r="Q17" s="98"/>
      <c r="R17" s="139">
        <f>R18+R19+R20+R21</f>
        <v>-1069170</v>
      </c>
      <c r="S17" s="139">
        <f>S18+S19+S20+S21</f>
        <v>-854703</v>
      </c>
      <c r="T17" s="163">
        <f>+(R17-S17)/S17</f>
        <v>0.25092576017634194</v>
      </c>
      <c r="U17" s="98"/>
      <c r="V17" s="99">
        <f>V18+V19+V20+V21</f>
        <v>0</v>
      </c>
      <c r="W17" s="99">
        <f>W18+W19+W20+W21</f>
        <v>65705</v>
      </c>
      <c r="X17" s="98">
        <f>+R17+N17+J17-F17</f>
        <v>0</v>
      </c>
    </row>
    <row r="18" spans="1:24">
      <c r="A18" s="29" t="s">
        <v>17</v>
      </c>
      <c r="B18" s="44"/>
      <c r="C18" s="71"/>
      <c r="D18" s="72" t="s">
        <v>0</v>
      </c>
      <c r="E18" s="73"/>
      <c r="F18" s="100">
        <f t="shared" ref="F18:G21" si="1">+J18+N18+R18+V18</f>
        <v>-2279445</v>
      </c>
      <c r="G18" s="100">
        <f t="shared" si="1"/>
        <v>-2029832</v>
      </c>
      <c r="H18" s="155">
        <f>+(F18-G18)/G18</f>
        <v>0.12297224597897757</v>
      </c>
      <c r="I18" s="98"/>
      <c r="J18" s="100"/>
      <c r="K18" s="138">
        <v>0</v>
      </c>
      <c r="L18" s="155"/>
      <c r="M18" s="98"/>
      <c r="N18" s="138">
        <v>-1587665</v>
      </c>
      <c r="O18" s="138">
        <v>-1542848</v>
      </c>
      <c r="P18" s="155">
        <f>+(N18-O18)/O18</f>
        <v>2.9048227693201145E-2</v>
      </c>
      <c r="Q18" s="98"/>
      <c r="R18" s="138">
        <v>-691780</v>
      </c>
      <c r="S18" s="138">
        <v>-486984</v>
      </c>
      <c r="T18" s="155">
        <f>+(R18-S18)/S18</f>
        <v>0.42053948384341167</v>
      </c>
      <c r="U18" s="98"/>
      <c r="V18" s="99"/>
      <c r="W18" s="99"/>
      <c r="X18" s="98">
        <f>+R18+N18+J18-F18</f>
        <v>0</v>
      </c>
    </row>
    <row r="19" spans="1:24">
      <c r="A19" s="29" t="s">
        <v>18</v>
      </c>
      <c r="B19" s="44"/>
      <c r="C19" s="52"/>
      <c r="D19" s="25" t="s">
        <v>19</v>
      </c>
      <c r="E19" s="56"/>
      <c r="F19" s="100">
        <f t="shared" si="1"/>
        <v>-993370</v>
      </c>
      <c r="G19" s="100">
        <f t="shared" si="1"/>
        <v>-957219</v>
      </c>
      <c r="H19" s="155">
        <f>+(F19-G19)/G19</f>
        <v>3.7766697067233311E-2</v>
      </c>
      <c r="I19" s="98"/>
      <c r="J19" s="100"/>
      <c r="K19" s="138">
        <v>0</v>
      </c>
      <c r="L19" s="155"/>
      <c r="M19" s="98"/>
      <c r="N19" s="138">
        <v>-886717</v>
      </c>
      <c r="O19" s="138">
        <v>-864086</v>
      </c>
      <c r="P19" s="155">
        <f>+(N19-O19)/O19</f>
        <v>2.6190680094342462E-2</v>
      </c>
      <c r="Q19" s="98"/>
      <c r="R19" s="138">
        <v>-106653</v>
      </c>
      <c r="S19" s="138">
        <v>-93133</v>
      </c>
      <c r="T19" s="155">
        <f>+(R19-S19)/S19</f>
        <v>0.14516873718230916</v>
      </c>
      <c r="U19" s="98"/>
      <c r="V19" s="99"/>
      <c r="W19" s="99"/>
      <c r="X19" s="98">
        <f>+R19+N19+J19-F19</f>
        <v>0</v>
      </c>
    </row>
    <row r="20" spans="1:24">
      <c r="A20" s="29" t="s">
        <v>20</v>
      </c>
      <c r="B20" s="44"/>
      <c r="C20" s="52"/>
      <c r="D20" s="25" t="s">
        <v>21</v>
      </c>
      <c r="E20" s="56"/>
      <c r="F20" s="100">
        <f t="shared" si="1"/>
        <v>-3192294</v>
      </c>
      <c r="G20" s="100">
        <f t="shared" si="1"/>
        <v>-2743227</v>
      </c>
      <c r="H20" s="155">
        <f>+(F20-G20)/G20</f>
        <v>0.16370026979174526</v>
      </c>
      <c r="I20" s="98"/>
      <c r="J20" s="100">
        <v>-36000</v>
      </c>
      <c r="K20" s="138">
        <v>-35150</v>
      </c>
      <c r="L20" s="155">
        <f>+(J20-K20)/K20</f>
        <v>2.4182076813655761E-2</v>
      </c>
      <c r="M20" s="98"/>
      <c r="N20" s="138">
        <v>-2885557</v>
      </c>
      <c r="O20" s="138">
        <v>-2499196</v>
      </c>
      <c r="P20" s="155">
        <f>+(N20-O20)/O20</f>
        <v>0.15459411746817778</v>
      </c>
      <c r="Q20" s="98"/>
      <c r="R20" s="138">
        <v>-270737</v>
      </c>
      <c r="S20" s="138">
        <v>-274586</v>
      </c>
      <c r="T20" s="155">
        <f>+(R20-S20)/S20</f>
        <v>-1.4017466294712767E-2</v>
      </c>
      <c r="U20" s="98"/>
      <c r="V20" s="99"/>
      <c r="W20" s="99">
        <v>65705</v>
      </c>
      <c r="X20" s="98">
        <f>+R20+N20+J20-F20</f>
        <v>0</v>
      </c>
    </row>
    <row r="21" spans="1:24">
      <c r="A21" s="29" t="s">
        <v>22</v>
      </c>
      <c r="B21" s="44"/>
      <c r="C21" s="63"/>
      <c r="D21" s="26" t="s">
        <v>23</v>
      </c>
      <c r="E21" s="64"/>
      <c r="F21" s="100">
        <f t="shared" si="1"/>
        <v>0</v>
      </c>
      <c r="G21" s="100">
        <f t="shared" si="1"/>
        <v>0</v>
      </c>
      <c r="H21" s="155"/>
      <c r="I21" s="98"/>
      <c r="J21" s="100"/>
      <c r="K21" s="138">
        <v>0</v>
      </c>
      <c r="L21" s="155"/>
      <c r="M21" s="98"/>
      <c r="N21" s="138"/>
      <c r="O21" s="138">
        <v>0</v>
      </c>
      <c r="P21" s="155"/>
      <c r="Q21" s="98"/>
      <c r="R21" s="138"/>
      <c r="S21" s="138">
        <v>0</v>
      </c>
      <c r="T21" s="155"/>
      <c r="U21" s="98"/>
      <c r="V21" s="99"/>
      <c r="W21" s="99"/>
    </row>
    <row r="22" spans="1:24">
      <c r="A22" s="29"/>
      <c r="B22" s="61"/>
      <c r="C22" s="77" t="s">
        <v>24</v>
      </c>
      <c r="D22" s="78"/>
      <c r="E22" s="79"/>
      <c r="F22" s="101">
        <f>F23+F24</f>
        <v>647299</v>
      </c>
      <c r="G22" s="101">
        <f>G23+G24</f>
        <v>334342</v>
      </c>
      <c r="H22" s="155">
        <f t="shared" ref="H22:H27" si="2">+(F22-G22)/G22</f>
        <v>0.93603854735570169</v>
      </c>
      <c r="I22" s="98"/>
      <c r="J22" s="101">
        <f>J23+J24</f>
        <v>569559</v>
      </c>
      <c r="K22" s="139">
        <f>K23+K24</f>
        <v>257152</v>
      </c>
      <c r="L22" s="163">
        <f>+(J22-K22)/K22</f>
        <v>1.2148729156296665</v>
      </c>
      <c r="M22" s="98"/>
      <c r="N22" s="139">
        <f>N23+N24</f>
        <v>77740</v>
      </c>
      <c r="O22" s="139">
        <f>O23+O24</f>
        <v>77190</v>
      </c>
      <c r="P22" s="163">
        <f t="shared" ref="P22:P27" si="3">+(N22-O22)/O22</f>
        <v>7.1252752947272959E-3</v>
      </c>
      <c r="Q22" s="98"/>
      <c r="R22" s="139">
        <f>R23+R24</f>
        <v>0</v>
      </c>
      <c r="S22" s="139">
        <f>S23+S24</f>
        <v>0</v>
      </c>
      <c r="T22" s="163"/>
      <c r="U22" s="98"/>
      <c r="V22" s="99">
        <f>V23+V24</f>
        <v>0</v>
      </c>
      <c r="W22" s="99">
        <f>W23+W24</f>
        <v>0</v>
      </c>
    </row>
    <row r="23" spans="1:24">
      <c r="A23" s="29">
        <v>75</v>
      </c>
      <c r="B23" s="44"/>
      <c r="C23" s="55"/>
      <c r="D23" s="72" t="s">
        <v>25</v>
      </c>
      <c r="E23" s="73"/>
      <c r="F23" s="100">
        <f>+J23+N23+R23+V23</f>
        <v>221891</v>
      </c>
      <c r="G23" s="100">
        <f>+K23+O23+S23+W23</f>
        <v>327342</v>
      </c>
      <c r="H23" s="176">
        <f t="shared" si="2"/>
        <v>-0.32214320191115103</v>
      </c>
      <c r="I23" s="98"/>
      <c r="J23" s="100">
        <v>151151</v>
      </c>
      <c r="K23" s="138">
        <v>257152</v>
      </c>
      <c r="L23" s="155">
        <f>+(J23-K23)/K23</f>
        <v>-0.41221145470383275</v>
      </c>
      <c r="M23" s="98"/>
      <c r="N23" s="138">
        <v>70740</v>
      </c>
      <c r="O23" s="138">
        <v>70190</v>
      </c>
      <c r="P23" s="155">
        <f t="shared" si="3"/>
        <v>7.8358740561333528E-3</v>
      </c>
      <c r="Q23" s="98"/>
      <c r="R23" s="138"/>
      <c r="S23" s="138"/>
      <c r="T23" s="155"/>
      <c r="U23" s="98"/>
      <c r="V23" s="99"/>
      <c r="W23" s="99"/>
    </row>
    <row r="24" spans="1:24">
      <c r="A24" s="29" t="s">
        <v>26</v>
      </c>
      <c r="B24" s="44"/>
      <c r="C24" s="54"/>
      <c r="D24" s="26" t="s">
        <v>27</v>
      </c>
      <c r="E24" s="64"/>
      <c r="F24" s="100">
        <f>+J24+N24+R24+V24</f>
        <v>425408</v>
      </c>
      <c r="G24" s="100">
        <f>+K24+O24+S24+W24</f>
        <v>7000</v>
      </c>
      <c r="H24" s="155">
        <f t="shared" si="2"/>
        <v>59.772571428571432</v>
      </c>
      <c r="I24" s="98"/>
      <c r="J24" s="100">
        <v>418408</v>
      </c>
      <c r="K24" s="138">
        <v>0</v>
      </c>
      <c r="L24" s="155"/>
      <c r="M24" s="98"/>
      <c r="N24" s="138">
        <v>7000</v>
      </c>
      <c r="O24" s="138">
        <v>7000</v>
      </c>
      <c r="P24" s="155">
        <f t="shared" si="3"/>
        <v>0</v>
      </c>
      <c r="Q24" s="98"/>
      <c r="R24" s="138"/>
      <c r="S24" s="138"/>
      <c r="T24" s="155"/>
      <c r="U24" s="98"/>
      <c r="V24" s="99"/>
      <c r="W24" s="99"/>
    </row>
    <row r="25" spans="1:24">
      <c r="A25" s="29"/>
      <c r="B25" s="61"/>
      <c r="C25" s="77" t="s">
        <v>28</v>
      </c>
      <c r="D25" s="78"/>
      <c r="E25" s="79"/>
      <c r="F25" s="101">
        <f>F26+F27+F28</f>
        <v>-5702275</v>
      </c>
      <c r="G25" s="101">
        <f>G26+G27+G28</f>
        <v>-5542366</v>
      </c>
      <c r="H25" s="176">
        <f t="shared" si="2"/>
        <v>2.8852118391315188E-2</v>
      </c>
      <c r="I25" s="98"/>
      <c r="J25" s="101">
        <f>J26+J27+J28</f>
        <v>-423043</v>
      </c>
      <c r="K25" s="139">
        <f>K26+K27+K28</f>
        <v>-417696</v>
      </c>
      <c r="L25" s="163">
        <f>+(J25-K25)/K25</f>
        <v>1.2801175974871676E-2</v>
      </c>
      <c r="M25" s="98"/>
      <c r="N25" s="139">
        <f>N26+N27+N28</f>
        <v>-3745241</v>
      </c>
      <c r="O25" s="139">
        <f>O26+O27+O28</f>
        <v>-3673643</v>
      </c>
      <c r="P25" s="163">
        <f t="shared" si="3"/>
        <v>1.9489645564362133E-2</v>
      </c>
      <c r="Q25" s="98"/>
      <c r="R25" s="139">
        <f>R26+R27+R28</f>
        <v>-1533991</v>
      </c>
      <c r="S25" s="139">
        <f>S26+S27+S28</f>
        <v>-1451027</v>
      </c>
      <c r="T25" s="163">
        <f>+(R25-S25)/S25</f>
        <v>5.7176055304277593E-2</v>
      </c>
      <c r="U25" s="98"/>
      <c r="V25" s="99">
        <f>V26+V27+V28</f>
        <v>0</v>
      </c>
      <c r="W25" s="99">
        <f>W26+W27+W28</f>
        <v>0</v>
      </c>
      <c r="X25" s="98">
        <f>+R25+N25+J25-F25</f>
        <v>0</v>
      </c>
    </row>
    <row r="26" spans="1:24">
      <c r="A26" s="29" t="s">
        <v>29</v>
      </c>
      <c r="B26" s="44"/>
      <c r="C26" s="55"/>
      <c r="D26" s="72" t="s">
        <v>30</v>
      </c>
      <c r="E26" s="73"/>
      <c r="F26" s="100">
        <f t="shared" ref="F26:G28" si="4">+J26+N26+R26+V26</f>
        <v>-4340684</v>
      </c>
      <c r="G26" s="100">
        <f t="shared" si="4"/>
        <v>-4231375</v>
      </c>
      <c r="H26" s="155">
        <f t="shared" si="2"/>
        <v>2.583297391509852E-2</v>
      </c>
      <c r="I26" s="98"/>
      <c r="J26" s="100">
        <v>-324733</v>
      </c>
      <c r="K26" s="138">
        <v>-322556</v>
      </c>
      <c r="L26" s="155">
        <f>+(J26-K26)/K26</f>
        <v>6.7492156400749013E-3</v>
      </c>
      <c r="M26" s="98"/>
      <c r="N26" s="138">
        <v>-2846765</v>
      </c>
      <c r="O26" s="138">
        <v>-2792056</v>
      </c>
      <c r="P26" s="155">
        <f t="shared" si="3"/>
        <v>1.959452102679889E-2</v>
      </c>
      <c r="Q26" s="98"/>
      <c r="R26" s="138">
        <v>-1169186</v>
      </c>
      <c r="S26" s="138">
        <v>-1116763</v>
      </c>
      <c r="T26" s="155">
        <f>+(R26-S26)/S26</f>
        <v>4.6941920532825678E-2</v>
      </c>
      <c r="U26" s="98"/>
      <c r="V26" s="99"/>
      <c r="W26" s="99"/>
      <c r="X26" s="98">
        <f>+R26+N26+J26-F26</f>
        <v>0</v>
      </c>
    </row>
    <row r="27" spans="1:24">
      <c r="A27" s="29" t="s">
        <v>31</v>
      </c>
      <c r="B27" s="44"/>
      <c r="C27" s="47"/>
      <c r="D27" s="25" t="s">
        <v>32</v>
      </c>
      <c r="E27" s="56"/>
      <c r="F27" s="100">
        <f t="shared" si="4"/>
        <v>-1361591</v>
      </c>
      <c r="G27" s="100">
        <f t="shared" si="4"/>
        <v>-1310991</v>
      </c>
      <c r="H27" s="155">
        <f t="shared" si="2"/>
        <v>3.8596756194359837E-2</v>
      </c>
      <c r="I27" s="98"/>
      <c r="J27" s="100">
        <v>-98310</v>
      </c>
      <c r="K27" s="138">
        <v>-95140</v>
      </c>
      <c r="L27" s="155">
        <f>+(J27-K27)/K27</f>
        <v>3.3319318898465421E-2</v>
      </c>
      <c r="M27" s="98"/>
      <c r="N27" s="138">
        <v>-898476</v>
      </c>
      <c r="O27" s="138">
        <v>-881587</v>
      </c>
      <c r="P27" s="155">
        <f t="shared" si="3"/>
        <v>1.9157496650926115E-2</v>
      </c>
      <c r="Q27" s="98"/>
      <c r="R27" s="138">
        <v>-364805</v>
      </c>
      <c r="S27" s="138">
        <v>-334264</v>
      </c>
      <c r="T27" s="155">
        <f>+(R27-S27)/S27</f>
        <v>9.1367900820908024E-2</v>
      </c>
      <c r="U27" s="98"/>
      <c r="V27" s="99"/>
      <c r="W27" s="99"/>
      <c r="X27" s="98">
        <f>+R27+N27+J27-F27</f>
        <v>0</v>
      </c>
    </row>
    <row r="28" spans="1:24">
      <c r="A28" s="29" t="s">
        <v>33</v>
      </c>
      <c r="B28" s="44"/>
      <c r="C28" s="54"/>
      <c r="D28" s="26" t="s">
        <v>34</v>
      </c>
      <c r="E28" s="64"/>
      <c r="F28" s="100">
        <f t="shared" si="4"/>
        <v>0</v>
      </c>
      <c r="G28" s="100">
        <f t="shared" si="4"/>
        <v>0</v>
      </c>
      <c r="H28" s="155"/>
      <c r="I28" s="98"/>
      <c r="J28" s="100"/>
      <c r="K28" s="138"/>
      <c r="L28" s="155"/>
      <c r="M28" s="98"/>
      <c r="N28" s="138"/>
      <c r="O28" s="138"/>
      <c r="P28" s="155"/>
      <c r="Q28" s="98"/>
      <c r="R28" s="138"/>
      <c r="S28" s="138"/>
      <c r="T28" s="155"/>
      <c r="U28" s="98"/>
      <c r="V28" s="99"/>
      <c r="W28" s="99"/>
    </row>
    <row r="29" spans="1:24">
      <c r="A29" s="29"/>
      <c r="B29" s="61"/>
      <c r="C29" s="77" t="s">
        <v>35</v>
      </c>
      <c r="D29" s="78"/>
      <c r="E29" s="79"/>
      <c r="F29" s="101">
        <f>F30+F31+F34+F35</f>
        <v>-5350891</v>
      </c>
      <c r="G29" s="101">
        <f>G30+G31+G34+G35</f>
        <v>-5029760</v>
      </c>
      <c r="H29" s="176">
        <f t="shared" ref="H29:H39" si="5">+(F29-G29)/G29</f>
        <v>6.3846187492047332E-2</v>
      </c>
      <c r="I29" s="98"/>
      <c r="J29" s="101">
        <f>J30+J31+J34+J35</f>
        <v>-1176417</v>
      </c>
      <c r="K29" s="139">
        <f>K30+K31+K34+K35</f>
        <v>-1071974</v>
      </c>
      <c r="L29" s="163">
        <f>+(J29-K29)/K29</f>
        <v>9.7430534695804191E-2</v>
      </c>
      <c r="M29" s="98"/>
      <c r="N29" s="139">
        <f>N30+N31+N34+N35</f>
        <v>-3825378</v>
      </c>
      <c r="O29" s="139">
        <f>O30+O31+O34+O35</f>
        <v>-3726763</v>
      </c>
      <c r="P29" s="163">
        <f t="shared" ref="P29:P37" si="6">+(N29-O29)/O29</f>
        <v>2.6461301671182203E-2</v>
      </c>
      <c r="Q29" s="98"/>
      <c r="R29" s="139">
        <f>R30+R31+R34+R35</f>
        <v>-666574</v>
      </c>
      <c r="S29" s="139">
        <f>S30+S31+S34+S35</f>
        <v>-499768</v>
      </c>
      <c r="T29" s="163">
        <f t="shared" ref="T29:T34" si="7">+(R29-S29)/S29</f>
        <v>0.33376686782667159</v>
      </c>
      <c r="U29" s="98"/>
      <c r="V29" s="99">
        <f>V30+V31+V34+V35</f>
        <v>317478</v>
      </c>
      <c r="W29" s="99">
        <f>W30+W31+W34+W35</f>
        <v>268745</v>
      </c>
      <c r="X29" s="98">
        <f>+R29+N29+J29-F29</f>
        <v>-317478</v>
      </c>
    </row>
    <row r="30" spans="1:24">
      <c r="A30" s="29" t="s">
        <v>36</v>
      </c>
      <c r="B30" s="44"/>
      <c r="C30" s="55"/>
      <c r="D30" s="72" t="s">
        <v>1</v>
      </c>
      <c r="E30" s="73"/>
      <c r="F30" s="100">
        <f>+J30+N30+R30+V30</f>
        <v>-4212758</v>
      </c>
      <c r="G30" s="100">
        <f>+K30+O30+S30+W30</f>
        <v>-3975123</v>
      </c>
      <c r="H30" s="155">
        <f t="shared" si="5"/>
        <v>5.9780540124167225E-2</v>
      </c>
      <c r="I30" s="98"/>
      <c r="J30" s="100">
        <v>-773541</v>
      </c>
      <c r="K30" s="138">
        <v>-664297</v>
      </c>
      <c r="L30" s="155">
        <f>+(J30-K30)/K30</f>
        <v>0.1644505394424482</v>
      </c>
      <c r="M30" s="98"/>
      <c r="N30" s="138">
        <v>-3264701</v>
      </c>
      <c r="O30" s="138">
        <v>-3181434</v>
      </c>
      <c r="P30" s="155">
        <f t="shared" si="6"/>
        <v>2.617278874872149E-2</v>
      </c>
      <c r="Q30" s="98"/>
      <c r="R30" s="138">
        <v>-491994</v>
      </c>
      <c r="S30" s="138">
        <v>-398137</v>
      </c>
      <c r="T30" s="155">
        <f t="shared" si="7"/>
        <v>0.23574046119802983</v>
      </c>
      <c r="U30" s="98"/>
      <c r="V30" s="99">
        <f>253840+63638</f>
        <v>317478</v>
      </c>
      <c r="W30" s="99">
        <f>261305+7440</f>
        <v>268745</v>
      </c>
      <c r="X30" s="98">
        <f>+R30+N30+J30-F30</f>
        <v>-317478</v>
      </c>
    </row>
    <row r="31" spans="1:24">
      <c r="A31" s="29" t="s">
        <v>37</v>
      </c>
      <c r="B31" s="44"/>
      <c r="C31" s="47"/>
      <c r="D31" s="25" t="s">
        <v>2</v>
      </c>
      <c r="E31" s="56"/>
      <c r="F31" s="100">
        <f>F32+F33</f>
        <v>-745833</v>
      </c>
      <c r="G31" s="100">
        <f>G32+G33</f>
        <v>-739586</v>
      </c>
      <c r="H31" s="155">
        <f t="shared" si="5"/>
        <v>8.4466174319146117E-3</v>
      </c>
      <c r="I31" s="98"/>
      <c r="J31" s="100">
        <f>+J32+J33</f>
        <v>-402876</v>
      </c>
      <c r="K31" s="138">
        <f>+K32+K33</f>
        <v>-407677</v>
      </c>
      <c r="L31" s="155">
        <f>+(J31-K31)/K31</f>
        <v>-1.1776479909339992E-2</v>
      </c>
      <c r="M31" s="98"/>
      <c r="N31" s="138">
        <f>+N32+N33</f>
        <v>-294851</v>
      </c>
      <c r="O31" s="138">
        <f>+O32+O33</f>
        <v>-280678</v>
      </c>
      <c r="P31" s="155">
        <f t="shared" si="6"/>
        <v>5.0495585688938929E-2</v>
      </c>
      <c r="Q31" s="98"/>
      <c r="R31" s="138">
        <f>R32+R33</f>
        <v>-48106</v>
      </c>
      <c r="S31" s="138">
        <f>S32+S33</f>
        <v>-51231</v>
      </c>
      <c r="T31" s="155">
        <f t="shared" si="7"/>
        <v>-6.0998223731724935E-2</v>
      </c>
      <c r="U31" s="98"/>
      <c r="V31" s="99">
        <f>V32+V33</f>
        <v>0</v>
      </c>
      <c r="W31" s="99">
        <f>W32+W33</f>
        <v>0</v>
      </c>
      <c r="X31" s="98">
        <f>+R31+N31+J31-F31</f>
        <v>0</v>
      </c>
    </row>
    <row r="32" spans="1:24" ht="12.75" hidden="1" customHeight="1" outlineLevel="1">
      <c r="A32" s="29"/>
      <c r="B32" s="44"/>
      <c r="C32" s="45"/>
      <c r="D32" s="55"/>
      <c r="E32" s="60" t="s">
        <v>3</v>
      </c>
      <c r="F32" s="100">
        <f t="shared" ref="F32:G38" si="8">+J32+N32+R32+V32</f>
        <v>-715596</v>
      </c>
      <c r="G32" s="100">
        <f t="shared" si="8"/>
        <v>-709367</v>
      </c>
      <c r="H32" s="155">
        <f t="shared" si="5"/>
        <v>8.7810681917822511E-3</v>
      </c>
      <c r="I32" s="98"/>
      <c r="J32" s="100">
        <v>-391376</v>
      </c>
      <c r="K32" s="138">
        <v>-393042</v>
      </c>
      <c r="L32" s="155">
        <f>+(J32-K32)/K32</f>
        <v>-4.238732756295765E-3</v>
      </c>
      <c r="M32" s="98"/>
      <c r="N32" s="138">
        <v>-279560</v>
      </c>
      <c r="O32" s="138">
        <v>-265445</v>
      </c>
      <c r="P32" s="155">
        <f t="shared" si="6"/>
        <v>5.3174857315074688E-2</v>
      </c>
      <c r="Q32" s="98"/>
      <c r="R32" s="138">
        <v>-44660</v>
      </c>
      <c r="S32" s="138">
        <v>-50880</v>
      </c>
      <c r="T32" s="155">
        <f t="shared" si="7"/>
        <v>-0.12224842767295598</v>
      </c>
      <c r="U32" s="98"/>
      <c r="V32" s="99"/>
      <c r="W32" s="99"/>
    </row>
    <row r="33" spans="1:23" ht="12.75" hidden="1" customHeight="1" outlineLevel="1">
      <c r="A33" s="29"/>
      <c r="B33" s="44"/>
      <c r="C33" s="45"/>
      <c r="D33" s="54"/>
      <c r="E33" s="60" t="s">
        <v>4</v>
      </c>
      <c r="F33" s="100">
        <f t="shared" si="8"/>
        <v>-30237</v>
      </c>
      <c r="G33" s="100">
        <f t="shared" si="8"/>
        <v>-30219</v>
      </c>
      <c r="H33" s="155">
        <f t="shared" si="5"/>
        <v>5.9565174228134619E-4</v>
      </c>
      <c r="I33" s="98"/>
      <c r="J33" s="100">
        <v>-11500</v>
      </c>
      <c r="K33" s="138">
        <v>-14635</v>
      </c>
      <c r="L33" s="155">
        <f>+(J33-K33)/K33</f>
        <v>-0.21421250427058422</v>
      </c>
      <c r="M33" s="98"/>
      <c r="N33" s="138">
        <v>-15291</v>
      </c>
      <c r="O33" s="138">
        <v>-15233</v>
      </c>
      <c r="P33" s="155">
        <f t="shared" si="6"/>
        <v>3.8075231405501216E-3</v>
      </c>
      <c r="Q33" s="98"/>
      <c r="R33" s="138">
        <v>-3446</v>
      </c>
      <c r="S33" s="138">
        <v>-351</v>
      </c>
      <c r="T33" s="155">
        <f t="shared" si="7"/>
        <v>8.8176638176638171</v>
      </c>
      <c r="U33" s="98"/>
      <c r="V33" s="99"/>
      <c r="W33" s="99"/>
    </row>
    <row r="34" spans="1:23" collapsed="1">
      <c r="A34" s="29" t="s">
        <v>38</v>
      </c>
      <c r="B34" s="44"/>
      <c r="C34" s="47"/>
      <c r="D34" s="25" t="s">
        <v>39</v>
      </c>
      <c r="E34" s="56"/>
      <c r="F34" s="100">
        <f>+J34+N34+R34+V34</f>
        <v>-352470</v>
      </c>
      <c r="G34" s="100">
        <f t="shared" si="8"/>
        <v>-259179</v>
      </c>
      <c r="H34" s="155">
        <f t="shared" si="5"/>
        <v>0.35994814394684754</v>
      </c>
      <c r="I34" s="98"/>
      <c r="J34" s="100"/>
      <c r="K34" s="138">
        <v>0</v>
      </c>
      <c r="L34" s="155"/>
      <c r="M34" s="98"/>
      <c r="N34" s="138">
        <v>-225996</v>
      </c>
      <c r="O34" s="138">
        <v>-208779</v>
      </c>
      <c r="P34" s="155">
        <f t="shared" si="6"/>
        <v>8.2465190464558219E-2</v>
      </c>
      <c r="Q34" s="98"/>
      <c r="R34" s="138">
        <v>-126474</v>
      </c>
      <c r="S34" s="138">
        <v>-50400</v>
      </c>
      <c r="T34" s="155">
        <f t="shared" si="7"/>
        <v>1.5094047619047619</v>
      </c>
      <c r="U34" s="98"/>
      <c r="V34" s="99"/>
      <c r="W34" s="99"/>
    </row>
    <row r="35" spans="1:23">
      <c r="A35" s="29" t="s">
        <v>40</v>
      </c>
      <c r="B35" s="44"/>
      <c r="C35" s="54"/>
      <c r="D35" s="26" t="s">
        <v>41</v>
      </c>
      <c r="E35" s="64"/>
      <c r="F35" s="100">
        <f t="shared" si="8"/>
        <v>-39830</v>
      </c>
      <c r="G35" s="100">
        <f t="shared" si="8"/>
        <v>-55872</v>
      </c>
      <c r="H35" s="176">
        <f t="shared" si="5"/>
        <v>-0.2871205612829324</v>
      </c>
      <c r="I35" s="98"/>
      <c r="J35" s="100"/>
      <c r="K35" s="138">
        <v>0</v>
      </c>
      <c r="L35" s="155"/>
      <c r="M35" s="98"/>
      <c r="N35" s="138">
        <v>-39830</v>
      </c>
      <c r="O35" s="138">
        <v>-55872</v>
      </c>
      <c r="P35" s="155">
        <f t="shared" si="6"/>
        <v>-0.2871205612829324</v>
      </c>
      <c r="Q35" s="98"/>
      <c r="R35" s="138"/>
      <c r="S35" s="138"/>
      <c r="T35" s="155"/>
      <c r="U35" s="98"/>
      <c r="V35" s="99"/>
      <c r="W35" s="99"/>
    </row>
    <row r="36" spans="1:23">
      <c r="A36" s="29" t="s">
        <v>42</v>
      </c>
      <c r="B36" s="61"/>
      <c r="C36" s="77" t="s">
        <v>43</v>
      </c>
      <c r="D36" s="78"/>
      <c r="E36" s="79"/>
      <c r="F36" s="101">
        <f t="shared" si="8"/>
        <v>-7482219</v>
      </c>
      <c r="G36" s="101">
        <f t="shared" si="8"/>
        <v>-7615028</v>
      </c>
      <c r="H36" s="176">
        <f t="shared" si="5"/>
        <v>-1.7440382359723432E-2</v>
      </c>
      <c r="I36" s="98"/>
      <c r="J36" s="101">
        <v>-5861146</v>
      </c>
      <c r="K36" s="139">
        <v>-5975618</v>
      </c>
      <c r="L36" s="163">
        <f>+(J36-K36)/K36</f>
        <v>-1.9156512347342149E-2</v>
      </c>
      <c r="M36" s="98"/>
      <c r="N36" s="139">
        <v>-1387866</v>
      </c>
      <c r="O36" s="139">
        <v>-1416103</v>
      </c>
      <c r="P36" s="163">
        <f t="shared" si="6"/>
        <v>-1.9939933747757047E-2</v>
      </c>
      <c r="Q36" s="98"/>
      <c r="R36" s="139">
        <v>-233207</v>
      </c>
      <c r="S36" s="139">
        <v>-223307</v>
      </c>
      <c r="T36" s="163">
        <f>+(R36-S36)/S36</f>
        <v>4.4333585601884398E-2</v>
      </c>
      <c r="U36" s="98"/>
      <c r="V36" s="99"/>
      <c r="W36" s="99"/>
    </row>
    <row r="37" spans="1:23">
      <c r="A37" s="29">
        <v>746</v>
      </c>
      <c r="B37" s="61"/>
      <c r="C37" s="77" t="s">
        <v>44</v>
      </c>
      <c r="D37" s="78"/>
      <c r="E37" s="79"/>
      <c r="F37" s="101">
        <f t="shared" si="8"/>
        <v>3041688</v>
      </c>
      <c r="G37" s="101">
        <f t="shared" si="8"/>
        <v>3079290</v>
      </c>
      <c r="H37" s="176">
        <f t="shared" si="5"/>
        <v>-1.2211256490944341E-2</v>
      </c>
      <c r="I37" s="98"/>
      <c r="J37" s="101">
        <v>2634509</v>
      </c>
      <c r="K37" s="139">
        <v>2685581</v>
      </c>
      <c r="L37" s="163">
        <f>+(J37-K37)/K37</f>
        <v>-1.9017113987625026E-2</v>
      </c>
      <c r="M37" s="98"/>
      <c r="N37" s="139">
        <v>400984</v>
      </c>
      <c r="O37" s="139">
        <v>387514</v>
      </c>
      <c r="P37" s="163">
        <f t="shared" si="6"/>
        <v>3.4760034476173762E-2</v>
      </c>
      <c r="Q37" s="98"/>
      <c r="R37" s="139">
        <v>6195</v>
      </c>
      <c r="S37" s="139">
        <v>6195</v>
      </c>
      <c r="T37" s="163">
        <f>+(R37-S37)/S37</f>
        <v>0</v>
      </c>
      <c r="U37" s="98"/>
      <c r="V37" s="99"/>
      <c r="W37" s="99"/>
    </row>
    <row r="38" spans="1:23">
      <c r="A38" s="29" t="s">
        <v>45</v>
      </c>
      <c r="B38" s="61"/>
      <c r="C38" s="77" t="s">
        <v>46</v>
      </c>
      <c r="D38" s="78"/>
      <c r="E38" s="79"/>
      <c r="F38" s="101">
        <f t="shared" si="8"/>
        <v>0</v>
      </c>
      <c r="G38" s="101">
        <f t="shared" si="8"/>
        <v>0</v>
      </c>
      <c r="H38" s="176"/>
      <c r="I38" s="98"/>
      <c r="J38" s="101"/>
      <c r="K38" s="139">
        <v>0</v>
      </c>
      <c r="L38" s="163"/>
      <c r="M38" s="98"/>
      <c r="N38" s="139">
        <v>0</v>
      </c>
      <c r="O38" s="139">
        <v>0</v>
      </c>
      <c r="P38" s="163"/>
      <c r="Q38" s="98"/>
      <c r="R38" s="139"/>
      <c r="S38" s="139"/>
      <c r="T38" s="155"/>
      <c r="U38" s="98"/>
      <c r="V38" s="99"/>
      <c r="W38" s="99"/>
    </row>
    <row r="39" spans="1:23">
      <c r="A39" s="29"/>
      <c r="B39" s="62"/>
      <c r="C39" s="74" t="s">
        <v>47</v>
      </c>
      <c r="D39" s="75"/>
      <c r="E39" s="76"/>
      <c r="F39" s="101">
        <f>F40+F41</f>
        <v>-33488</v>
      </c>
      <c r="G39" s="101">
        <f>G40+G41</f>
        <v>-9968</v>
      </c>
      <c r="H39" s="155">
        <f t="shared" si="5"/>
        <v>2.3595505617977528</v>
      </c>
      <c r="I39" s="98"/>
      <c r="J39" s="101">
        <f>J40+J41</f>
        <v>-26418</v>
      </c>
      <c r="K39" s="139">
        <f>K40+K41</f>
        <v>-2968</v>
      </c>
      <c r="L39" s="163"/>
      <c r="M39" s="98"/>
      <c r="N39" s="139">
        <f>N40+N41</f>
        <v>-7070</v>
      </c>
      <c r="O39" s="139">
        <f>O40+O41</f>
        <v>-7000</v>
      </c>
      <c r="P39" s="163">
        <f>+(N39-O39)/O39</f>
        <v>0.01</v>
      </c>
      <c r="Q39" s="98"/>
      <c r="R39" s="139">
        <f>R40+R41</f>
        <v>0</v>
      </c>
      <c r="S39" s="139">
        <f>S40+S41</f>
        <v>0</v>
      </c>
      <c r="T39" s="163"/>
      <c r="U39" s="98"/>
      <c r="V39" s="99">
        <f>V40+V41</f>
        <v>0</v>
      </c>
      <c r="W39" s="99">
        <f>W40+W41</f>
        <v>0</v>
      </c>
    </row>
    <row r="40" spans="1:23">
      <c r="A40" s="29" t="s">
        <v>48</v>
      </c>
      <c r="B40" s="44"/>
      <c r="C40" s="55"/>
      <c r="D40" s="72" t="s">
        <v>49</v>
      </c>
      <c r="E40" s="73"/>
      <c r="F40" s="100">
        <f>+J40+N40+R40+V40</f>
        <v>28170</v>
      </c>
      <c r="G40" s="100">
        <f>+K40+O40+S40+W40</f>
        <v>0</v>
      </c>
      <c r="H40" s="176"/>
      <c r="I40" s="98"/>
      <c r="J40" s="100">
        <v>28170</v>
      </c>
      <c r="K40" s="138"/>
      <c r="L40" s="155"/>
      <c r="M40" s="98"/>
      <c r="N40" s="138"/>
      <c r="O40" s="138"/>
      <c r="P40" s="155"/>
      <c r="Q40" s="98"/>
      <c r="R40" s="138"/>
      <c r="S40" s="138"/>
      <c r="T40" s="155"/>
      <c r="U40" s="98"/>
      <c r="V40" s="99"/>
      <c r="W40" s="99"/>
    </row>
    <row r="41" spans="1:23">
      <c r="A41" s="29" t="s">
        <v>50</v>
      </c>
      <c r="B41" s="44"/>
      <c r="C41" s="47"/>
      <c r="D41" s="27" t="s">
        <v>51</v>
      </c>
      <c r="E41" s="58"/>
      <c r="F41" s="100">
        <f>SUM(F42:F43)</f>
        <v>-61658</v>
      </c>
      <c r="G41" s="100">
        <f>SUM(G42:G43)</f>
        <v>-9968</v>
      </c>
      <c r="H41" s="155"/>
      <c r="I41" s="98"/>
      <c r="J41" s="100">
        <f>SUM(J42:J43)</f>
        <v>-54588</v>
      </c>
      <c r="K41" s="138">
        <f>SUM(K42:K43)</f>
        <v>-2968</v>
      </c>
      <c r="L41" s="155"/>
      <c r="M41" s="98"/>
      <c r="N41" s="138">
        <f>SUM(N42:N43)</f>
        <v>-7070</v>
      </c>
      <c r="O41" s="138">
        <f>SUM(O42:O43)</f>
        <v>-7000</v>
      </c>
      <c r="P41" s="155">
        <f>+(N41-O41)/O41</f>
        <v>0.01</v>
      </c>
      <c r="Q41" s="98"/>
      <c r="R41" s="138">
        <f>SUM(R42:R43)</f>
        <v>0</v>
      </c>
      <c r="S41" s="138">
        <f>SUM(S42:S43)</f>
        <v>0</v>
      </c>
      <c r="T41" s="155"/>
      <c r="U41" s="98"/>
      <c r="V41" s="99">
        <f>SUM(V42:V43)</f>
        <v>0</v>
      </c>
      <c r="W41" s="99">
        <f>SUM(W42:W43)</f>
        <v>0</v>
      </c>
    </row>
    <row r="42" spans="1:23" ht="12.75" hidden="1" customHeight="1" outlineLevel="1">
      <c r="A42" s="29"/>
      <c r="B42" s="44"/>
      <c r="C42" s="47"/>
      <c r="D42" s="57" t="s">
        <v>85</v>
      </c>
      <c r="E42" s="58"/>
      <c r="F42" s="100">
        <f>+J42+N42+R42+V42</f>
        <v>-61658</v>
      </c>
      <c r="G42" s="100">
        <f>+K42+O42+S42+W42</f>
        <v>-9968</v>
      </c>
      <c r="H42" s="155"/>
      <c r="I42" s="98"/>
      <c r="J42" s="100">
        <v>-54588</v>
      </c>
      <c r="K42" s="138">
        <v>-2968</v>
      </c>
      <c r="L42" s="155"/>
      <c r="M42" s="98"/>
      <c r="N42" s="138">
        <v>-7070</v>
      </c>
      <c r="O42" s="138">
        <v>-7000</v>
      </c>
      <c r="P42" s="155">
        <f>+(N42-O42)/O42</f>
        <v>0.01</v>
      </c>
      <c r="Q42" s="98"/>
      <c r="R42" s="138"/>
      <c r="S42" s="138"/>
      <c r="T42" s="155"/>
      <c r="U42" s="98"/>
      <c r="V42" s="99"/>
      <c r="W42" s="99"/>
    </row>
    <row r="43" spans="1:23" ht="12.75" hidden="1" customHeight="1" outlineLevel="1">
      <c r="A43" s="29"/>
      <c r="B43" s="44"/>
      <c r="C43" s="54"/>
      <c r="D43" s="57" t="s">
        <v>86</v>
      </c>
      <c r="E43" s="58"/>
      <c r="F43" s="100">
        <f>+J43+N43+R43+V43</f>
        <v>0</v>
      </c>
      <c r="G43" s="100">
        <f>+K43+O43+S43+W43</f>
        <v>0</v>
      </c>
      <c r="H43" s="155"/>
      <c r="I43" s="98"/>
      <c r="J43" s="100"/>
      <c r="K43" s="138">
        <v>0</v>
      </c>
      <c r="L43" s="155"/>
      <c r="M43" s="98"/>
      <c r="N43" s="138"/>
      <c r="O43" s="138">
        <v>0</v>
      </c>
      <c r="P43" s="155"/>
      <c r="Q43" s="98"/>
      <c r="R43" s="138"/>
      <c r="S43" s="138"/>
      <c r="T43" s="155"/>
      <c r="U43" s="98"/>
      <c r="V43" s="99"/>
      <c r="W43" s="99"/>
    </row>
    <row r="44" spans="1:23" collapsed="1">
      <c r="A44" s="29"/>
      <c r="B44" s="62"/>
      <c r="C44" s="74" t="s">
        <v>106</v>
      </c>
      <c r="D44" s="75"/>
      <c r="E44" s="76"/>
      <c r="F44" s="101">
        <f t="shared" ref="F44" si="9">+J44+N44+R44+V44</f>
        <v>-2889752</v>
      </c>
      <c r="G44" s="101">
        <f t="shared" ref="G44" si="10">+K44+O44+S44+W44</f>
        <v>63495</v>
      </c>
      <c r="H44" s="176">
        <f>+(F44-G44)/G44</f>
        <v>-46.511489093629422</v>
      </c>
      <c r="I44" s="98"/>
      <c r="J44" s="101">
        <v>-2889752</v>
      </c>
      <c r="K44" s="139">
        <f>82548-19053</f>
        <v>63495</v>
      </c>
      <c r="L44" s="163">
        <f>+(J44-K44)/K44</f>
        <v>-46.511489093629422</v>
      </c>
      <c r="M44" s="98"/>
      <c r="N44" s="139"/>
      <c r="O44" s="139"/>
      <c r="P44" s="163"/>
      <c r="Q44" s="98"/>
      <c r="R44" s="139"/>
      <c r="S44" s="139"/>
      <c r="T44" s="163"/>
      <c r="U44" s="98"/>
      <c r="V44" s="99"/>
      <c r="W44" s="99"/>
    </row>
    <row r="45" spans="1:23" ht="12.75" hidden="1" customHeight="1" outlineLevel="1">
      <c r="A45" s="29"/>
      <c r="B45" s="12"/>
      <c r="C45" s="13"/>
      <c r="D45" s="122"/>
      <c r="E45" s="17"/>
      <c r="F45" s="105"/>
      <c r="G45" s="105"/>
      <c r="H45" s="156"/>
      <c r="I45" s="98"/>
      <c r="J45" s="105"/>
      <c r="K45" s="141"/>
      <c r="L45" s="156"/>
      <c r="M45" s="98"/>
      <c r="N45" s="141"/>
      <c r="O45" s="141"/>
      <c r="P45" s="156"/>
      <c r="Q45" s="98"/>
      <c r="R45" s="141"/>
      <c r="S45" s="141"/>
      <c r="T45" s="156"/>
      <c r="U45" s="98"/>
      <c r="V45" s="107"/>
      <c r="W45" s="107"/>
    </row>
    <row r="46" spans="1:23" collapsed="1">
      <c r="A46" s="29"/>
      <c r="B46" s="12"/>
      <c r="C46" s="13"/>
      <c r="D46" s="80"/>
      <c r="E46" s="81"/>
      <c r="F46" s="102"/>
      <c r="G46" s="102"/>
      <c r="H46" s="156"/>
      <c r="I46" s="98"/>
      <c r="J46" s="102"/>
      <c r="K46" s="140"/>
      <c r="L46" s="164"/>
      <c r="M46" s="98"/>
      <c r="N46" s="140"/>
      <c r="O46" s="140"/>
      <c r="P46" s="164"/>
      <c r="Q46" s="98"/>
      <c r="R46" s="140"/>
      <c r="S46" s="140"/>
      <c r="T46" s="164"/>
      <c r="U46" s="98"/>
      <c r="V46" s="103"/>
      <c r="W46" s="103"/>
    </row>
    <row r="47" spans="1:23">
      <c r="A47" s="29"/>
      <c r="B47" s="84" t="s">
        <v>52</v>
      </c>
      <c r="C47" s="85"/>
      <c r="D47" s="85"/>
      <c r="E47" s="85"/>
      <c r="F47" s="108">
        <f>F9+F12+F16+F17+F22+F25+F29+F36+F37+F38+F39+F44</f>
        <v>3106206</v>
      </c>
      <c r="G47" s="108">
        <f>G9+G12+G16+G17+G22+G25+G29+G36+G37+G38+G39+G44</f>
        <v>4199158</v>
      </c>
      <c r="H47" s="157">
        <f>+(F47-G47)/G47</f>
        <v>-0.26027884637825011</v>
      </c>
      <c r="I47" s="98"/>
      <c r="J47" s="132">
        <f>J9+J12+J16+J17+J22+J25+J29+J36+J37+J38+J39+J44</f>
        <v>2244015</v>
      </c>
      <c r="K47" s="143">
        <f>K9+K12+K16+K17+K22+K25+K29+K36+K37+K38+K39+K44</f>
        <v>4022807</v>
      </c>
      <c r="L47" s="165">
        <f>+(J47-K47)/K47</f>
        <v>-0.44217681832610911</v>
      </c>
      <c r="M47" s="98"/>
      <c r="N47" s="143">
        <f t="shared" ref="N47:O47" si="11">N9+N12+N16+N17+N22+N25+N29+N36+N37+N38+N39+N44</f>
        <v>862374</v>
      </c>
      <c r="O47" s="143">
        <f t="shared" si="11"/>
        <v>176873</v>
      </c>
      <c r="P47" s="165">
        <f>+(N47-O47)/O47</f>
        <v>3.8756678520746526</v>
      </c>
      <c r="Q47" s="98"/>
      <c r="R47" s="143">
        <f t="shared" ref="R47:S47" si="12">R9+R12+R16+R17+R22+R25+R29+R36+R37+R38+R39+R44</f>
        <v>-183</v>
      </c>
      <c r="S47" s="143">
        <f t="shared" si="12"/>
        <v>-522</v>
      </c>
      <c r="T47" s="165"/>
      <c r="U47" s="98"/>
      <c r="V47" s="104">
        <f t="shared" ref="V47:W47" si="13">V9+V12+V16+V17+V22+V25+V29+V36+V37+V38+V39+V44</f>
        <v>0</v>
      </c>
      <c r="W47" s="104">
        <f t="shared" si="13"/>
        <v>0</v>
      </c>
    </row>
    <row r="48" spans="1:23" s="13" customFormat="1" ht="6" customHeight="1">
      <c r="A48" s="29"/>
      <c r="B48" s="12"/>
      <c r="F48" s="105"/>
      <c r="G48" s="105"/>
      <c r="H48" s="156"/>
      <c r="I48" s="106"/>
      <c r="J48" s="105"/>
      <c r="K48" s="141"/>
      <c r="L48" s="156"/>
      <c r="M48" s="106"/>
      <c r="N48" s="141"/>
      <c r="O48" s="141"/>
      <c r="P48" s="156"/>
      <c r="Q48" s="106"/>
      <c r="R48" s="141"/>
      <c r="S48" s="141"/>
      <c r="T48" s="156"/>
      <c r="U48" s="106"/>
      <c r="V48" s="107"/>
      <c r="W48" s="107"/>
    </row>
    <row r="49" spans="1:23">
      <c r="A49" s="29"/>
      <c r="B49" s="12"/>
      <c r="C49" s="86" t="s">
        <v>107</v>
      </c>
      <c r="D49" s="14"/>
      <c r="E49" s="14"/>
      <c r="F49" s="101">
        <f>F50+F53</f>
        <v>39845</v>
      </c>
      <c r="G49" s="101">
        <f>G50+G53</f>
        <v>39057</v>
      </c>
      <c r="H49" s="176">
        <f>+(F49-G49)/G49</f>
        <v>2.0175640730214814E-2</v>
      </c>
      <c r="I49" s="98"/>
      <c r="J49" s="101">
        <f>J50+J53</f>
        <v>39617</v>
      </c>
      <c r="K49" s="139">
        <f>K50+K53</f>
        <v>38780</v>
      </c>
      <c r="L49" s="163">
        <f>+(J49-K49)/K49</f>
        <v>2.1583290355853532E-2</v>
      </c>
      <c r="M49" s="98"/>
      <c r="N49" s="139">
        <f>N50+N53</f>
        <v>455</v>
      </c>
      <c r="O49" s="139">
        <f>O50+O53</f>
        <v>450</v>
      </c>
      <c r="P49" s="158">
        <f>+(N49-O49)/O49</f>
        <v>1.1111111111111112E-2</v>
      </c>
      <c r="Q49" s="98"/>
      <c r="R49" s="139">
        <f>R50+R53</f>
        <v>183</v>
      </c>
      <c r="S49" s="139">
        <f>S50+S53</f>
        <v>522</v>
      </c>
      <c r="T49" s="163"/>
      <c r="U49" s="98"/>
      <c r="V49" s="99">
        <f>V50+V53</f>
        <v>-410</v>
      </c>
      <c r="W49" s="99">
        <f>W50+W53</f>
        <v>-695</v>
      </c>
    </row>
    <row r="50" spans="1:23" ht="15" customHeight="1">
      <c r="A50" s="29"/>
      <c r="B50" s="12"/>
      <c r="C50" s="13"/>
      <c r="D50" s="25" t="s">
        <v>53</v>
      </c>
      <c r="E50" s="14"/>
      <c r="F50" s="100">
        <f>F51+F52</f>
        <v>0</v>
      </c>
      <c r="G50" s="100">
        <f>G51+G52</f>
        <v>0</v>
      </c>
      <c r="H50" s="155"/>
      <c r="I50" s="98"/>
      <c r="J50" s="100">
        <f>J51+J52</f>
        <v>0</v>
      </c>
      <c r="K50" s="138">
        <f>K51+K52</f>
        <v>0</v>
      </c>
      <c r="L50" s="155"/>
      <c r="M50" s="98"/>
      <c r="N50" s="138">
        <f>N51+N52</f>
        <v>0</v>
      </c>
      <c r="O50" s="138">
        <f>O51+O52</f>
        <v>0</v>
      </c>
      <c r="P50" s="155"/>
      <c r="Q50" s="98"/>
      <c r="R50" s="138">
        <f>R51+R52</f>
        <v>0</v>
      </c>
      <c r="S50" s="138">
        <f>S51+S52</f>
        <v>0</v>
      </c>
      <c r="T50" s="155"/>
      <c r="U50" s="98"/>
      <c r="V50" s="99">
        <f>V51+V52</f>
        <v>0</v>
      </c>
      <c r="W50" s="99">
        <f>W51+W52</f>
        <v>0</v>
      </c>
    </row>
    <row r="51" spans="1:23">
      <c r="A51" s="29">
        <v>7600.7601000000004</v>
      </c>
      <c r="B51" s="12"/>
      <c r="C51" s="13"/>
      <c r="D51" s="13"/>
      <c r="E51" s="25" t="s">
        <v>54</v>
      </c>
      <c r="F51" s="100">
        <f>+J51+N51+R51+V51</f>
        <v>0</v>
      </c>
      <c r="G51" s="100">
        <f>+K51+O51+S51+W51</f>
        <v>0</v>
      </c>
      <c r="H51" s="155"/>
      <c r="I51" s="98"/>
      <c r="J51" s="100"/>
      <c r="K51" s="138"/>
      <c r="L51" s="155"/>
      <c r="M51" s="98"/>
      <c r="N51" s="138">
        <v>0</v>
      </c>
      <c r="O51" s="138"/>
      <c r="P51" s="155"/>
      <c r="Q51" s="98"/>
      <c r="R51" s="138"/>
      <c r="S51" s="138"/>
      <c r="T51" s="155"/>
      <c r="U51" s="98"/>
      <c r="V51" s="99"/>
      <c r="W51" s="99"/>
    </row>
    <row r="52" spans="1:23">
      <c r="A52" s="29">
        <v>7602.7602999999999</v>
      </c>
      <c r="B52" s="12"/>
      <c r="C52" s="13"/>
      <c r="D52" s="13"/>
      <c r="E52" s="25" t="s">
        <v>55</v>
      </c>
      <c r="F52" s="100">
        <f>+J52+N52+R52+V52</f>
        <v>0</v>
      </c>
      <c r="G52" s="100">
        <f>+K52+O52+S52+W52</f>
        <v>0</v>
      </c>
      <c r="H52" s="155"/>
      <c r="I52" s="98"/>
      <c r="J52" s="100"/>
      <c r="K52" s="138"/>
      <c r="L52" s="155"/>
      <c r="M52" s="98"/>
      <c r="N52" s="138"/>
      <c r="O52" s="138"/>
      <c r="P52" s="155"/>
      <c r="Q52" s="98"/>
      <c r="R52" s="138"/>
      <c r="S52" s="138"/>
      <c r="T52" s="155"/>
      <c r="U52" s="98"/>
      <c r="V52" s="99"/>
      <c r="W52" s="99"/>
    </row>
    <row r="53" spans="1:23">
      <c r="A53" s="29"/>
      <c r="B53" s="12"/>
      <c r="C53" s="13"/>
      <c r="D53" s="25" t="s">
        <v>56</v>
      </c>
      <c r="E53" s="14"/>
      <c r="F53" s="100">
        <f>+F54+F55</f>
        <v>39845</v>
      </c>
      <c r="G53" s="100">
        <f>+G54+G55</f>
        <v>39057</v>
      </c>
      <c r="H53" s="155">
        <f t="shared" ref="H53:H62" si="14">+(F53-G53)/G53</f>
        <v>2.0175640730214814E-2</v>
      </c>
      <c r="I53" s="98"/>
      <c r="J53" s="100">
        <f>+J54+J55</f>
        <v>39617</v>
      </c>
      <c r="K53" s="138">
        <f>+K54+K55</f>
        <v>38780</v>
      </c>
      <c r="L53" s="155">
        <f t="shared" ref="L53:L62" si="15">+(J53-K53)/K53</f>
        <v>2.1583290355853532E-2</v>
      </c>
      <c r="M53" s="98"/>
      <c r="N53" s="138">
        <f>+N54+N55</f>
        <v>455</v>
      </c>
      <c r="O53" s="138">
        <f>+O54+O55</f>
        <v>450</v>
      </c>
      <c r="P53" s="155"/>
      <c r="Q53" s="98"/>
      <c r="R53" s="138">
        <f>+R54+R55</f>
        <v>183</v>
      </c>
      <c r="S53" s="138">
        <f>+S54+S55</f>
        <v>522</v>
      </c>
      <c r="T53" s="155"/>
      <c r="U53" s="98"/>
      <c r="V53" s="99">
        <f>+V54+V55</f>
        <v>-410</v>
      </c>
      <c r="W53" s="99">
        <f>+W54+W55</f>
        <v>-695</v>
      </c>
    </row>
    <row r="54" spans="1:23">
      <c r="A54" s="29" t="s">
        <v>57</v>
      </c>
      <c r="B54" s="12"/>
      <c r="C54" s="13"/>
      <c r="D54" s="13"/>
      <c r="E54" s="25" t="s">
        <v>58</v>
      </c>
      <c r="F54" s="100">
        <f>+J54+N54+R54+V54</f>
        <v>35338</v>
      </c>
      <c r="G54" s="100">
        <f>+K54+O54+S54+W54</f>
        <v>36634</v>
      </c>
      <c r="H54" s="155">
        <f t="shared" si="14"/>
        <v>-3.5376972211606704E-2</v>
      </c>
      <c r="I54" s="98"/>
      <c r="J54" s="100">
        <v>35110</v>
      </c>
      <c r="K54" s="138">
        <f>36357</f>
        <v>36357</v>
      </c>
      <c r="L54" s="155">
        <f t="shared" si="15"/>
        <v>-3.4298759523613061E-2</v>
      </c>
      <c r="M54" s="98"/>
      <c r="N54" s="138">
        <v>455</v>
      </c>
      <c r="O54" s="138">
        <v>450</v>
      </c>
      <c r="P54" s="155">
        <f>+(N54-O54)/O54</f>
        <v>1.1111111111111112E-2</v>
      </c>
      <c r="Q54" s="98"/>
      <c r="R54" s="138">
        <v>183</v>
      </c>
      <c r="S54" s="138">
        <v>522</v>
      </c>
      <c r="T54" s="155"/>
      <c r="U54" s="98"/>
      <c r="V54" s="99">
        <v>-410</v>
      </c>
      <c r="W54" s="99">
        <f>-403-292</f>
        <v>-695</v>
      </c>
    </row>
    <row r="55" spans="1:23">
      <c r="A55" s="29" t="s">
        <v>59</v>
      </c>
      <c r="B55" s="12"/>
      <c r="C55" s="13"/>
      <c r="D55" s="13"/>
      <c r="E55" s="25" t="s">
        <v>60</v>
      </c>
      <c r="F55" s="100">
        <f>+J55+N55+R55+V55</f>
        <v>4507</v>
      </c>
      <c r="G55" s="100">
        <f>+K55+O55+S55+W55</f>
        <v>2423</v>
      </c>
      <c r="H55" s="155">
        <f t="shared" si="14"/>
        <v>0.86009079653322329</v>
      </c>
      <c r="I55" s="98"/>
      <c r="J55" s="100">
        <v>4507</v>
      </c>
      <c r="K55" s="138">
        <v>2423</v>
      </c>
      <c r="L55" s="155">
        <f t="shared" si="15"/>
        <v>0.86009079653322329</v>
      </c>
      <c r="M55" s="98"/>
      <c r="N55" s="138"/>
      <c r="O55" s="138"/>
      <c r="P55" s="155"/>
      <c r="Q55" s="98"/>
      <c r="R55" s="138"/>
      <c r="S55" s="138"/>
      <c r="T55" s="155"/>
      <c r="U55" s="98"/>
      <c r="V55" s="99"/>
      <c r="W55" s="99"/>
    </row>
    <row r="56" spans="1:23">
      <c r="A56" s="29"/>
      <c r="B56" s="12"/>
      <c r="C56" s="86" t="s">
        <v>108</v>
      </c>
      <c r="D56" s="14"/>
      <c r="E56" s="14"/>
      <c r="F56" s="97">
        <f>F57+F58+F59</f>
        <v>-2278473</v>
      </c>
      <c r="G56" s="97">
        <f>G57+G58+G59</f>
        <v>-2482248</v>
      </c>
      <c r="H56" s="176">
        <f t="shared" si="14"/>
        <v>-8.2092925444999854E-2</v>
      </c>
      <c r="I56" s="98"/>
      <c r="J56" s="97">
        <f>J57+J58+J59</f>
        <v>-2265974</v>
      </c>
      <c r="K56" s="137">
        <f>K57+K58+K59</f>
        <v>-2465455</v>
      </c>
      <c r="L56" s="158">
        <f t="shared" si="15"/>
        <v>-8.0910420186131968E-2</v>
      </c>
      <c r="M56" s="98"/>
      <c r="N56" s="137">
        <f>N57+N58+N59</f>
        <v>-12909</v>
      </c>
      <c r="O56" s="137">
        <f>O57+O58+O59</f>
        <v>-17488</v>
      </c>
      <c r="P56" s="158">
        <f>+(N56-O56)/O56</f>
        <v>-0.26183668801463861</v>
      </c>
      <c r="Q56" s="98"/>
      <c r="R56" s="137">
        <f>R57+R58+R59</f>
        <v>0</v>
      </c>
      <c r="S56" s="137">
        <f>S57+S58+S59</f>
        <v>0</v>
      </c>
      <c r="T56" s="158"/>
      <c r="U56" s="98"/>
      <c r="V56" s="99">
        <f>V57+V58+V59</f>
        <v>410</v>
      </c>
      <c r="W56" s="99">
        <f>W57+W58+W59</f>
        <v>695</v>
      </c>
    </row>
    <row r="57" spans="1:23">
      <c r="A57" s="29" t="s">
        <v>61</v>
      </c>
      <c r="B57" s="12"/>
      <c r="C57" s="13"/>
      <c r="D57" s="25" t="s">
        <v>62</v>
      </c>
      <c r="E57" s="14"/>
      <c r="F57" s="100">
        <f>+J57+N57+R57+V57</f>
        <v>-1119</v>
      </c>
      <c r="G57" s="100">
        <f t="shared" ref="F57:G59" si="16">+K57+O57+S57+W57</f>
        <v>-41993</v>
      </c>
      <c r="H57" s="155">
        <f t="shared" si="14"/>
        <v>-0.97335270164074961</v>
      </c>
      <c r="I57" s="98"/>
      <c r="J57" s="100">
        <v>-1529</v>
      </c>
      <c r="K57" s="138">
        <v>-42688</v>
      </c>
      <c r="L57" s="155">
        <f t="shared" si="15"/>
        <v>-0.9641819715142429</v>
      </c>
      <c r="M57" s="98"/>
      <c r="N57" s="138"/>
      <c r="O57" s="138"/>
      <c r="P57" s="155"/>
      <c r="Q57" s="98"/>
      <c r="R57" s="138"/>
      <c r="S57" s="138"/>
      <c r="T57" s="155"/>
      <c r="U57" s="98"/>
      <c r="V57" s="99">
        <v>410</v>
      </c>
      <c r="W57" s="99">
        <f>403+292</f>
        <v>695</v>
      </c>
    </row>
    <row r="58" spans="1:23">
      <c r="A58" s="29" t="s">
        <v>63</v>
      </c>
      <c r="B58" s="12"/>
      <c r="C58" s="13"/>
      <c r="D58" s="25" t="s">
        <v>64</v>
      </c>
      <c r="E58" s="14"/>
      <c r="F58" s="100">
        <f t="shared" si="16"/>
        <v>-2218222</v>
      </c>
      <c r="G58" s="100">
        <f>+K58+O58+S58+W58</f>
        <v>-2320967</v>
      </c>
      <c r="H58" s="155">
        <f t="shared" si="14"/>
        <v>-4.4268186492957461E-2</v>
      </c>
      <c r="I58" s="98"/>
      <c r="J58" s="100">
        <v>-2205313</v>
      </c>
      <c r="K58" s="138">
        <f>-29247-2274514+282</f>
        <v>-2303479</v>
      </c>
      <c r="L58" s="155">
        <f t="shared" si="15"/>
        <v>-4.2616407616479245E-2</v>
      </c>
      <c r="M58" s="98"/>
      <c r="N58" s="138">
        <v>-12909</v>
      </c>
      <c r="O58" s="138">
        <v>-17488</v>
      </c>
      <c r="P58" s="155">
        <f>+(N58-O58)/O58</f>
        <v>-0.26183668801463861</v>
      </c>
      <c r="Q58" s="98"/>
      <c r="R58" s="138"/>
      <c r="S58" s="138"/>
      <c r="T58" s="155"/>
      <c r="U58" s="98"/>
      <c r="V58" s="99"/>
      <c r="W58" s="99"/>
    </row>
    <row r="59" spans="1:23" ht="14.25" customHeight="1">
      <c r="A59" s="29" t="s">
        <v>65</v>
      </c>
      <c r="B59" s="12"/>
      <c r="C59" s="13"/>
      <c r="D59" s="25" t="s">
        <v>66</v>
      </c>
      <c r="E59" s="14"/>
      <c r="F59" s="100">
        <f t="shared" si="16"/>
        <v>-59132</v>
      </c>
      <c r="G59" s="100">
        <f t="shared" si="16"/>
        <v>-119288</v>
      </c>
      <c r="H59" s="155">
        <f t="shared" si="14"/>
        <v>-0.50429213332439138</v>
      </c>
      <c r="I59" s="98"/>
      <c r="J59" s="100">
        <v>-59132</v>
      </c>
      <c r="K59" s="138">
        <v>-119288</v>
      </c>
      <c r="L59" s="155">
        <f t="shared" si="15"/>
        <v>-0.50429213332439138</v>
      </c>
      <c r="M59" s="98"/>
      <c r="N59" s="138"/>
      <c r="O59" s="138"/>
      <c r="P59" s="155"/>
      <c r="Q59" s="98"/>
      <c r="R59" s="138"/>
      <c r="S59" s="138"/>
      <c r="T59" s="155"/>
      <c r="U59" s="98"/>
      <c r="V59" s="99"/>
      <c r="W59" s="99"/>
    </row>
    <row r="60" spans="1:23">
      <c r="A60" s="29"/>
      <c r="B60" s="12"/>
      <c r="C60" s="87" t="s">
        <v>109</v>
      </c>
      <c r="D60" s="15"/>
      <c r="E60" s="15"/>
      <c r="F60" s="97">
        <f>F61+F64</f>
        <v>-17658</v>
      </c>
      <c r="G60" s="97">
        <f>G61+G64</f>
        <v>-100000</v>
      </c>
      <c r="H60" s="176">
        <f t="shared" si="14"/>
        <v>-0.82342000000000004</v>
      </c>
      <c r="I60" s="98"/>
      <c r="J60" s="97">
        <f>J61+J64</f>
        <v>-17658</v>
      </c>
      <c r="K60" s="137">
        <f>K61+K64</f>
        <v>-100000</v>
      </c>
      <c r="L60" s="158">
        <f t="shared" si="15"/>
        <v>-0.82342000000000004</v>
      </c>
      <c r="M60" s="98"/>
      <c r="N60" s="137">
        <f>N61+N64</f>
        <v>0</v>
      </c>
      <c r="O60" s="137">
        <f>O61+O64</f>
        <v>0</v>
      </c>
      <c r="P60" s="158"/>
      <c r="Q60" s="98"/>
      <c r="R60" s="137">
        <f>R61+R64</f>
        <v>0</v>
      </c>
      <c r="S60" s="137">
        <f>S61+S64</f>
        <v>0</v>
      </c>
      <c r="T60" s="158"/>
      <c r="U60" s="98"/>
      <c r="V60" s="99">
        <f>V61+V64</f>
        <v>0</v>
      </c>
      <c r="W60" s="99">
        <f>W61+W64</f>
        <v>0</v>
      </c>
    </row>
    <row r="61" spans="1:23">
      <c r="A61" s="29" t="s">
        <v>67</v>
      </c>
      <c r="B61" s="12"/>
      <c r="C61" s="17"/>
      <c r="D61" s="27" t="s">
        <v>68</v>
      </c>
      <c r="E61" s="15"/>
      <c r="F61" s="100">
        <f>F62+F63</f>
        <v>-17658</v>
      </c>
      <c r="G61" s="100">
        <f>G62+G63</f>
        <v>-100000</v>
      </c>
      <c r="H61" s="155">
        <f t="shared" si="14"/>
        <v>-0.82342000000000004</v>
      </c>
      <c r="I61" s="98"/>
      <c r="J61" s="100">
        <f>J62+J63</f>
        <v>-17658</v>
      </c>
      <c r="K61" s="138">
        <f>K62+K63</f>
        <v>-100000</v>
      </c>
      <c r="L61" s="155">
        <f t="shared" si="15"/>
        <v>-0.82342000000000004</v>
      </c>
      <c r="M61" s="98"/>
      <c r="N61" s="138">
        <f>N62+N63</f>
        <v>0</v>
      </c>
      <c r="O61" s="138">
        <f>O62+O63</f>
        <v>0</v>
      </c>
      <c r="P61" s="155"/>
      <c r="Q61" s="98"/>
      <c r="R61" s="138">
        <f>R62+R63</f>
        <v>0</v>
      </c>
      <c r="S61" s="138">
        <f>S62+S63</f>
        <v>0</v>
      </c>
      <c r="T61" s="155"/>
      <c r="U61" s="98"/>
      <c r="V61" s="99">
        <f>V62+V63</f>
        <v>0</v>
      </c>
      <c r="W61" s="99">
        <f>W62+W63</f>
        <v>0</v>
      </c>
    </row>
    <row r="62" spans="1:23" ht="12.75" hidden="1" customHeight="1" outlineLevel="1">
      <c r="A62" s="29"/>
      <c r="B62" s="12"/>
      <c r="C62" s="17"/>
      <c r="D62" s="57" t="s">
        <v>89</v>
      </c>
      <c r="E62" s="15"/>
      <c r="F62" s="100">
        <f>+J62+N62+R62+V62</f>
        <v>-17658</v>
      </c>
      <c r="G62" s="100">
        <f>+K62+O62+S62+W62</f>
        <v>-100000</v>
      </c>
      <c r="H62" s="155">
        <f t="shared" si="14"/>
        <v>-0.82342000000000004</v>
      </c>
      <c r="I62" s="98"/>
      <c r="J62" s="100">
        <v>-17658</v>
      </c>
      <c r="K62" s="138">
        <v>-100000</v>
      </c>
      <c r="L62" s="155">
        <f t="shared" si="15"/>
        <v>-0.82342000000000004</v>
      </c>
      <c r="M62" s="98"/>
      <c r="N62" s="138"/>
      <c r="O62" s="138"/>
      <c r="P62" s="155"/>
      <c r="Q62" s="98"/>
      <c r="R62" s="138"/>
      <c r="S62" s="138"/>
      <c r="T62" s="155"/>
      <c r="U62" s="98"/>
      <c r="V62" s="99"/>
      <c r="W62" s="99"/>
    </row>
    <row r="63" spans="1:23" ht="12.75" hidden="1" customHeight="1" outlineLevel="1">
      <c r="A63" s="29"/>
      <c r="B63" s="12"/>
      <c r="C63" s="17"/>
      <c r="D63" s="57" t="s">
        <v>87</v>
      </c>
      <c r="E63" s="15"/>
      <c r="F63" s="100">
        <f>+J63+N63+R63+V63</f>
        <v>0</v>
      </c>
      <c r="G63" s="100">
        <f>+K63+O63+S63+W63</f>
        <v>0</v>
      </c>
      <c r="H63" s="155"/>
      <c r="I63" s="98"/>
      <c r="J63" s="100"/>
      <c r="K63" s="100"/>
      <c r="L63" s="155"/>
      <c r="M63" s="98"/>
      <c r="N63" s="138"/>
      <c r="O63" s="138"/>
      <c r="P63" s="155"/>
      <c r="Q63" s="98"/>
      <c r="R63" s="138"/>
      <c r="S63" s="138"/>
      <c r="T63" s="155"/>
      <c r="U63" s="98"/>
      <c r="V63" s="99"/>
      <c r="W63" s="99"/>
    </row>
    <row r="64" spans="1:23" collapsed="1">
      <c r="A64" s="29" t="s">
        <v>69</v>
      </c>
      <c r="B64" s="12"/>
      <c r="C64" s="17"/>
      <c r="D64" s="27" t="s">
        <v>70</v>
      </c>
      <c r="E64" s="15"/>
      <c r="F64" s="100">
        <f>F65+F66</f>
        <v>0</v>
      </c>
      <c r="G64" s="100">
        <f>G65+G66</f>
        <v>0</v>
      </c>
      <c r="H64" s="155"/>
      <c r="I64" s="98"/>
      <c r="J64" s="100">
        <f>J65+J66</f>
        <v>0</v>
      </c>
      <c r="K64" s="138">
        <f>K65+K66</f>
        <v>0</v>
      </c>
      <c r="L64" s="155"/>
      <c r="M64" s="98"/>
      <c r="N64" s="138">
        <f>N65+N66</f>
        <v>0</v>
      </c>
      <c r="O64" s="138">
        <f>O65+O66</f>
        <v>0</v>
      </c>
      <c r="P64" s="155"/>
      <c r="Q64" s="98"/>
      <c r="R64" s="138">
        <f>R65+R66</f>
        <v>0</v>
      </c>
      <c r="S64" s="138">
        <f>S65+S66</f>
        <v>0</v>
      </c>
      <c r="T64" s="155"/>
      <c r="U64" s="98"/>
      <c r="V64" s="99">
        <f>V65+V66</f>
        <v>0</v>
      </c>
      <c r="W64" s="99">
        <f>W65+W66</f>
        <v>0</v>
      </c>
    </row>
    <row r="65" spans="1:23" ht="12.75" hidden="1" customHeight="1" outlineLevel="1">
      <c r="A65" s="29"/>
      <c r="B65" s="12"/>
      <c r="C65" s="17"/>
      <c r="D65" s="57" t="s">
        <v>88</v>
      </c>
      <c r="E65" s="15"/>
      <c r="F65" s="100">
        <f>+J65+N65+R65+V65</f>
        <v>0</v>
      </c>
      <c r="G65" s="100">
        <f>+K65+O65+S65+W65</f>
        <v>0</v>
      </c>
      <c r="H65" s="155"/>
      <c r="I65" s="98"/>
      <c r="J65" s="100"/>
      <c r="K65" s="100"/>
      <c r="L65" s="155"/>
      <c r="M65" s="98"/>
      <c r="N65" s="138"/>
      <c r="O65" s="138"/>
      <c r="P65" s="155"/>
      <c r="Q65" s="98"/>
      <c r="R65" s="138"/>
      <c r="S65" s="138"/>
      <c r="T65" s="155"/>
      <c r="U65" s="98"/>
      <c r="V65" s="99"/>
      <c r="W65" s="99"/>
    </row>
    <row r="66" spans="1:23" ht="12.75" hidden="1" customHeight="1" outlineLevel="1">
      <c r="A66" s="29"/>
      <c r="B66" s="12"/>
      <c r="C66" s="17"/>
      <c r="D66" s="59" t="s">
        <v>95</v>
      </c>
      <c r="E66" s="15"/>
      <c r="F66" s="100">
        <f>+J66+N66+R66+V66</f>
        <v>0</v>
      </c>
      <c r="G66" s="100">
        <f>+K66+O66+S66+W66</f>
        <v>0</v>
      </c>
      <c r="H66" s="155"/>
      <c r="I66" s="98"/>
      <c r="J66" s="100"/>
      <c r="K66" s="100"/>
      <c r="L66" s="155"/>
      <c r="M66" s="98"/>
      <c r="N66" s="138"/>
      <c r="O66" s="138"/>
      <c r="P66" s="155"/>
      <c r="Q66" s="98"/>
      <c r="R66" s="138"/>
      <c r="S66" s="138"/>
      <c r="T66" s="155"/>
      <c r="U66" s="98"/>
      <c r="V66" s="99"/>
      <c r="W66" s="99"/>
    </row>
    <row r="67" spans="1:23" collapsed="1">
      <c r="A67" s="29" t="s">
        <v>71</v>
      </c>
      <c r="B67" s="12"/>
      <c r="C67" s="87" t="s">
        <v>111</v>
      </c>
      <c r="D67" s="15"/>
      <c r="E67" s="15"/>
      <c r="F67" s="97">
        <f>F68+F69</f>
        <v>0</v>
      </c>
      <c r="G67" s="97">
        <f>G68+G69</f>
        <v>0</v>
      </c>
      <c r="H67" s="158"/>
      <c r="I67" s="98"/>
      <c r="J67" s="97">
        <f>J68+J69</f>
        <v>0</v>
      </c>
      <c r="K67" s="97">
        <f>K68+K69</f>
        <v>0</v>
      </c>
      <c r="L67" s="158"/>
      <c r="M67" s="98"/>
      <c r="N67" s="137">
        <f>N68+N69</f>
        <v>0</v>
      </c>
      <c r="O67" s="137">
        <f>O68+O69</f>
        <v>0</v>
      </c>
      <c r="P67" s="158"/>
      <c r="Q67" s="98"/>
      <c r="R67" s="137">
        <f>R68+R69</f>
        <v>0</v>
      </c>
      <c r="S67" s="137">
        <f>S68+S69</f>
        <v>0</v>
      </c>
      <c r="T67" s="158"/>
      <c r="U67" s="98"/>
      <c r="V67" s="99">
        <f>V68+V69</f>
        <v>0</v>
      </c>
      <c r="W67" s="99">
        <f>W68+W69</f>
        <v>0</v>
      </c>
    </row>
    <row r="68" spans="1:23" ht="12.75" hidden="1" customHeight="1" outlineLevel="1">
      <c r="A68" s="29"/>
      <c r="B68" s="12"/>
      <c r="C68" s="83"/>
      <c r="D68" s="59" t="s">
        <v>96</v>
      </c>
      <c r="E68" s="15"/>
      <c r="F68" s="97">
        <f>+J68+N68+R68+V68</f>
        <v>0</v>
      </c>
      <c r="G68" s="97">
        <f>+K68+O68+S68+W68</f>
        <v>0</v>
      </c>
      <c r="H68" s="158"/>
      <c r="I68" s="98"/>
      <c r="J68" s="97"/>
      <c r="K68" s="97"/>
      <c r="L68" s="158"/>
      <c r="M68" s="98"/>
      <c r="N68" s="137"/>
      <c r="O68" s="137"/>
      <c r="P68" s="158"/>
      <c r="Q68" s="98"/>
      <c r="R68" s="137"/>
      <c r="S68" s="137"/>
      <c r="T68" s="158"/>
      <c r="U68" s="98"/>
      <c r="V68" s="99"/>
      <c r="W68" s="99"/>
    </row>
    <row r="69" spans="1:23" ht="12.75" hidden="1" customHeight="1" outlineLevel="1">
      <c r="A69" s="29"/>
      <c r="B69" s="12"/>
      <c r="C69" s="87"/>
      <c r="D69" s="36" t="s">
        <v>97</v>
      </c>
      <c r="E69" s="15"/>
      <c r="F69" s="97">
        <f>+J69+N69+R69+V69</f>
        <v>0</v>
      </c>
      <c r="G69" s="97">
        <f>+K69+O69+S69+W69</f>
        <v>0</v>
      </c>
      <c r="H69" s="158"/>
      <c r="I69" s="98"/>
      <c r="J69" s="97"/>
      <c r="K69" s="97"/>
      <c r="L69" s="158"/>
      <c r="M69" s="98"/>
      <c r="N69" s="137"/>
      <c r="O69" s="137"/>
      <c r="P69" s="158"/>
      <c r="Q69" s="98"/>
      <c r="R69" s="137"/>
      <c r="S69" s="137"/>
      <c r="T69" s="158"/>
      <c r="U69" s="98"/>
      <c r="V69" s="99"/>
      <c r="W69" s="99"/>
    </row>
    <row r="70" spans="1:23" collapsed="1">
      <c r="A70" s="29"/>
      <c r="B70" s="12"/>
      <c r="C70" s="87" t="s">
        <v>110</v>
      </c>
      <c r="D70" s="15"/>
      <c r="E70" s="15"/>
      <c r="F70" s="97">
        <f>F71+F72</f>
        <v>0</v>
      </c>
      <c r="G70" s="97">
        <f>G71+G72</f>
        <v>0</v>
      </c>
      <c r="H70" s="158"/>
      <c r="I70" s="98"/>
      <c r="J70" s="97">
        <f>J71+J72</f>
        <v>0</v>
      </c>
      <c r="K70" s="97">
        <f>K71+K72</f>
        <v>0</v>
      </c>
      <c r="L70" s="158"/>
      <c r="M70" s="98"/>
      <c r="N70" s="137">
        <f>N71+N72</f>
        <v>0</v>
      </c>
      <c r="O70" s="137">
        <f>O71+O72</f>
        <v>0</v>
      </c>
      <c r="P70" s="158"/>
      <c r="Q70" s="98"/>
      <c r="R70" s="137">
        <f>R71+R72</f>
        <v>0</v>
      </c>
      <c r="S70" s="137">
        <f>S71+S72</f>
        <v>0</v>
      </c>
      <c r="T70" s="158"/>
      <c r="U70" s="98"/>
      <c r="V70" s="99">
        <f>V71+V72</f>
        <v>0</v>
      </c>
      <c r="W70" s="99">
        <f>W71+W72</f>
        <v>0</v>
      </c>
    </row>
    <row r="71" spans="1:23">
      <c r="A71" s="29" t="s">
        <v>72</v>
      </c>
      <c r="B71" s="12"/>
      <c r="C71" s="13"/>
      <c r="D71" s="25" t="s">
        <v>49</v>
      </c>
      <c r="E71" s="14"/>
      <c r="F71" s="100">
        <f>+J71+N71+R71+V71</f>
        <v>0</v>
      </c>
      <c r="G71" s="100">
        <f>+K71+O71+S71+W71</f>
        <v>0</v>
      </c>
      <c r="H71" s="155"/>
      <c r="I71" s="98"/>
      <c r="J71" s="100"/>
      <c r="K71" s="100"/>
      <c r="L71" s="155"/>
      <c r="M71" s="98"/>
      <c r="N71" s="138"/>
      <c r="O71" s="138"/>
      <c r="P71" s="155"/>
      <c r="Q71" s="98"/>
      <c r="R71" s="138"/>
      <c r="S71" s="138"/>
      <c r="T71" s="155"/>
      <c r="U71" s="98"/>
      <c r="V71" s="99"/>
      <c r="W71" s="99"/>
    </row>
    <row r="72" spans="1:23">
      <c r="A72" s="29" t="s">
        <v>73</v>
      </c>
      <c r="B72" s="12"/>
      <c r="C72" s="13"/>
      <c r="D72" s="25" t="s">
        <v>51</v>
      </c>
      <c r="E72" s="14"/>
      <c r="F72" s="100">
        <f>F73+F74</f>
        <v>0</v>
      </c>
      <c r="G72" s="100">
        <f>G73+G74</f>
        <v>0</v>
      </c>
      <c r="H72" s="155"/>
      <c r="I72" s="98"/>
      <c r="J72" s="100">
        <f>J73+J74</f>
        <v>0</v>
      </c>
      <c r="K72" s="100">
        <f>K73+K74</f>
        <v>0</v>
      </c>
      <c r="L72" s="155"/>
      <c r="M72" s="98"/>
      <c r="N72" s="138">
        <f>N73+N74</f>
        <v>0</v>
      </c>
      <c r="O72" s="138">
        <f>O73+O74</f>
        <v>0</v>
      </c>
      <c r="P72" s="155"/>
      <c r="Q72" s="98"/>
      <c r="R72" s="138">
        <f>R73+R74</f>
        <v>0</v>
      </c>
      <c r="S72" s="138">
        <f>S73+S74</f>
        <v>0</v>
      </c>
      <c r="T72" s="155"/>
      <c r="U72" s="98"/>
      <c r="V72" s="99">
        <f>V73+V74</f>
        <v>0</v>
      </c>
      <c r="W72" s="99">
        <f>W73+W74</f>
        <v>0</v>
      </c>
    </row>
    <row r="73" spans="1:23" ht="12.75" hidden="1" customHeight="1" outlineLevel="1">
      <c r="A73" s="29"/>
      <c r="B73" s="12"/>
      <c r="C73" s="13"/>
      <c r="D73" s="37" t="s">
        <v>90</v>
      </c>
      <c r="E73" s="14"/>
      <c r="F73" s="100">
        <f>+J73+N73+R73+V73</f>
        <v>0</v>
      </c>
      <c r="G73" s="100">
        <f>+K73+O73+S73+W73</f>
        <v>0</v>
      </c>
      <c r="H73" s="155"/>
      <c r="I73" s="98"/>
      <c r="J73" s="100"/>
      <c r="K73" s="100"/>
      <c r="L73" s="155"/>
      <c r="M73" s="98"/>
      <c r="N73" s="138"/>
      <c r="O73" s="138"/>
      <c r="P73" s="155"/>
      <c r="Q73" s="98"/>
      <c r="R73" s="138"/>
      <c r="S73" s="138"/>
      <c r="T73" s="155"/>
      <c r="U73" s="98"/>
      <c r="V73" s="99"/>
      <c r="W73" s="99"/>
    </row>
    <row r="74" spans="1:23" ht="12.75" hidden="1" customHeight="1" outlineLevel="1">
      <c r="A74" s="29"/>
      <c r="B74" s="12"/>
      <c r="C74" s="13"/>
      <c r="D74" s="37" t="s">
        <v>91</v>
      </c>
      <c r="E74" s="14"/>
      <c r="F74" s="100">
        <f>+J74+N74+R74+V74</f>
        <v>0</v>
      </c>
      <c r="G74" s="100">
        <f>+K74+O74+S74+W74</f>
        <v>0</v>
      </c>
      <c r="H74" s="155"/>
      <c r="I74" s="98"/>
      <c r="J74" s="100"/>
      <c r="K74" s="100"/>
      <c r="L74" s="155"/>
      <c r="M74" s="98"/>
      <c r="N74" s="138"/>
      <c r="O74" s="138"/>
      <c r="P74" s="155"/>
      <c r="Q74" s="98"/>
      <c r="R74" s="138"/>
      <c r="S74" s="138"/>
      <c r="T74" s="155"/>
      <c r="U74" s="98"/>
      <c r="V74" s="99"/>
      <c r="W74" s="99"/>
    </row>
    <row r="75" spans="1:23" collapsed="1">
      <c r="A75" s="29"/>
      <c r="B75" s="12"/>
      <c r="C75" s="81"/>
      <c r="D75" s="81"/>
      <c r="E75" s="88"/>
      <c r="F75" s="105"/>
      <c r="G75" s="105"/>
      <c r="H75" s="156"/>
      <c r="I75" s="98"/>
      <c r="J75" s="105"/>
      <c r="K75" s="105"/>
      <c r="L75" s="156"/>
      <c r="M75" s="98"/>
      <c r="N75" s="141"/>
      <c r="O75" s="141"/>
      <c r="P75" s="156"/>
      <c r="Q75" s="98"/>
      <c r="R75" s="141"/>
      <c r="S75" s="141"/>
      <c r="T75" s="156"/>
      <c r="U75" s="98"/>
      <c r="V75" s="107"/>
      <c r="W75" s="107"/>
    </row>
    <row r="76" spans="1:23">
      <c r="A76" s="29"/>
      <c r="B76" s="84" t="s">
        <v>74</v>
      </c>
      <c r="C76" s="85"/>
      <c r="D76" s="85"/>
      <c r="E76" s="85"/>
      <c r="F76" s="108">
        <f>F49+F56+F60+F67+F70</f>
        <v>-2256286</v>
      </c>
      <c r="G76" s="108">
        <f>G49+G56+G60+G67+G70</f>
        <v>-2543191</v>
      </c>
      <c r="H76" s="157">
        <f>+(F76-G76)/G76</f>
        <v>-0.11281299752948167</v>
      </c>
      <c r="I76" s="98"/>
      <c r="J76" s="133">
        <f>J49+J56+J60+J67+J70</f>
        <v>-2244015</v>
      </c>
      <c r="K76" s="133">
        <f>K49+K56+K60+K67+K70</f>
        <v>-2526675</v>
      </c>
      <c r="L76" s="166">
        <f>+(J76-K76)/K76</f>
        <v>-0.11187034343554277</v>
      </c>
      <c r="M76" s="98"/>
      <c r="N76" s="133">
        <f>N49+N56+N60+N67+N70</f>
        <v>-12454</v>
      </c>
      <c r="O76" s="133">
        <f>O49+O56+O60+O67+O70</f>
        <v>-17038</v>
      </c>
      <c r="P76" s="166">
        <f>+(N76-O76)/O76</f>
        <v>-0.26904566263645968</v>
      </c>
      <c r="Q76" s="98"/>
      <c r="R76" s="133">
        <f>R49+R56+R60+R67+R70</f>
        <v>183</v>
      </c>
      <c r="S76" s="133">
        <f>S49+S56+S60+S67+S70</f>
        <v>522</v>
      </c>
      <c r="T76" s="166"/>
      <c r="U76" s="98"/>
      <c r="V76" s="109">
        <f>V49+V56+V60+V67+V70</f>
        <v>0</v>
      </c>
      <c r="W76" s="109">
        <f>W49+W56+W60+W67+W70</f>
        <v>0</v>
      </c>
    </row>
    <row r="77" spans="1:23">
      <c r="A77" s="29"/>
      <c r="B77" s="12"/>
      <c r="C77" s="13"/>
      <c r="D77" s="13"/>
      <c r="E77" s="13"/>
      <c r="F77" s="105"/>
      <c r="G77" s="105"/>
      <c r="H77" s="156"/>
      <c r="I77" s="98"/>
      <c r="J77" s="105"/>
      <c r="K77" s="105"/>
      <c r="L77" s="156"/>
      <c r="M77" s="98"/>
      <c r="N77" s="141"/>
      <c r="O77" s="141"/>
      <c r="P77" s="156"/>
      <c r="Q77" s="98"/>
      <c r="R77" s="141"/>
      <c r="S77" s="141"/>
      <c r="T77" s="156"/>
      <c r="U77" s="98"/>
      <c r="V77" s="107"/>
      <c r="W77" s="107"/>
    </row>
    <row r="78" spans="1:23">
      <c r="A78" s="29"/>
      <c r="B78" s="12"/>
      <c r="C78" s="13"/>
      <c r="D78" s="13"/>
      <c r="E78" s="13"/>
      <c r="F78" s="105"/>
      <c r="G78" s="105"/>
      <c r="H78" s="156"/>
      <c r="I78" s="98"/>
      <c r="J78" s="105"/>
      <c r="K78" s="105"/>
      <c r="L78" s="156"/>
      <c r="M78" s="98"/>
      <c r="N78" s="141"/>
      <c r="O78" s="141"/>
      <c r="P78" s="156"/>
      <c r="Q78" s="98"/>
      <c r="R78" s="141"/>
      <c r="S78" s="141"/>
      <c r="T78" s="156"/>
      <c r="U78" s="98"/>
      <c r="V78" s="107"/>
      <c r="W78" s="107"/>
    </row>
    <row r="79" spans="1:23">
      <c r="A79" s="29"/>
      <c r="B79" s="84" t="s">
        <v>75</v>
      </c>
      <c r="C79" s="90"/>
      <c r="D79" s="90"/>
      <c r="E79" s="90"/>
      <c r="F79" s="108">
        <f>F47+F76</f>
        <v>849920</v>
      </c>
      <c r="G79" s="108">
        <f>G47+G76</f>
        <v>1655967</v>
      </c>
      <c r="H79" s="157">
        <f>+(F79-G79)/G79</f>
        <v>-0.48675305727710755</v>
      </c>
      <c r="I79" s="98"/>
      <c r="J79" s="133">
        <f>J47+J76</f>
        <v>0</v>
      </c>
      <c r="K79" s="133">
        <f>K47+K76</f>
        <v>1496132</v>
      </c>
      <c r="L79" s="170">
        <f>+(J79-K79)/K79</f>
        <v>-1</v>
      </c>
      <c r="M79" s="98"/>
      <c r="N79" s="133">
        <f>N47+N76</f>
        <v>849920</v>
      </c>
      <c r="O79" s="133">
        <f>O47+O76</f>
        <v>159835</v>
      </c>
      <c r="P79" s="166">
        <f>+(N79-O79)/O79</f>
        <v>4.317483655019239</v>
      </c>
      <c r="Q79" s="98"/>
      <c r="R79" s="133">
        <f>R47+R76</f>
        <v>0</v>
      </c>
      <c r="S79" s="133">
        <f>S47+S76</f>
        <v>0</v>
      </c>
      <c r="T79" s="166"/>
      <c r="U79" s="98"/>
      <c r="V79" s="109">
        <f>V47+V76</f>
        <v>0</v>
      </c>
      <c r="W79" s="109">
        <f>W47+W76</f>
        <v>0</v>
      </c>
    </row>
    <row r="80" spans="1:23">
      <c r="A80" s="29"/>
      <c r="B80" s="12"/>
      <c r="C80" s="13"/>
      <c r="D80" s="13"/>
      <c r="E80" s="13"/>
      <c r="F80" s="105"/>
      <c r="G80" s="105"/>
      <c r="H80" s="156"/>
      <c r="I80" s="98"/>
      <c r="J80" s="105"/>
      <c r="K80" s="105"/>
      <c r="L80" s="156"/>
      <c r="M80" s="98"/>
      <c r="N80" s="141"/>
      <c r="O80" s="141"/>
      <c r="P80" s="156"/>
      <c r="Q80" s="98"/>
      <c r="R80" s="141"/>
      <c r="S80" s="141"/>
      <c r="T80" s="156"/>
      <c r="U80" s="98"/>
      <c r="V80" s="107"/>
      <c r="W80" s="107"/>
    </row>
    <row r="81" spans="1:23">
      <c r="A81" s="29"/>
      <c r="B81" s="12"/>
      <c r="C81" s="86" t="s">
        <v>112</v>
      </c>
      <c r="D81" s="14"/>
      <c r="E81" s="14"/>
      <c r="F81" s="97">
        <f>+J81+N81+R81+V81</f>
        <v>0</v>
      </c>
      <c r="G81" s="97">
        <f>+K81+O81+S81+W81</f>
        <v>-373962</v>
      </c>
      <c r="H81" s="177">
        <f>+(F81-G81)/G81</f>
        <v>-1</v>
      </c>
      <c r="I81" s="98"/>
      <c r="J81" s="97"/>
      <c r="K81" s="137">
        <v>-373962</v>
      </c>
      <c r="L81" s="155"/>
      <c r="M81" s="98"/>
      <c r="N81" s="137"/>
      <c r="O81" s="137"/>
      <c r="P81" s="158"/>
      <c r="Q81" s="98"/>
      <c r="R81" s="137"/>
      <c r="S81" s="137"/>
      <c r="T81" s="155"/>
      <c r="U81" s="98"/>
      <c r="V81" s="99"/>
      <c r="W81" s="99"/>
    </row>
    <row r="82" spans="1:23">
      <c r="A82" s="29"/>
      <c r="B82" s="12"/>
      <c r="C82" s="82"/>
      <c r="D82" s="13"/>
      <c r="E82" s="13"/>
      <c r="F82" s="110"/>
      <c r="G82" s="110"/>
      <c r="H82" s="159"/>
      <c r="I82" s="98"/>
      <c r="J82" s="110"/>
      <c r="K82" s="110"/>
      <c r="L82" s="159"/>
      <c r="M82" s="98"/>
      <c r="N82" s="110"/>
      <c r="O82" s="110"/>
      <c r="P82" s="159"/>
      <c r="Q82" s="98"/>
      <c r="R82" s="110"/>
      <c r="S82" s="110"/>
      <c r="T82" s="159"/>
      <c r="U82" s="98"/>
      <c r="V82" s="107"/>
      <c r="W82" s="107"/>
    </row>
    <row r="83" spans="1:23">
      <c r="A83" s="29"/>
      <c r="B83" s="84" t="s">
        <v>76</v>
      </c>
      <c r="C83" s="90"/>
      <c r="D83" s="90"/>
      <c r="E83" s="90"/>
      <c r="F83" s="108">
        <f>F79+F81</f>
        <v>849920</v>
      </c>
      <c r="G83" s="108">
        <f>G79+G81</f>
        <v>1282005</v>
      </c>
      <c r="H83" s="157">
        <f>+(F83-G83)/G83</f>
        <v>-0.33703846708866192</v>
      </c>
      <c r="I83" s="98"/>
      <c r="J83" s="133">
        <f>J79+J81</f>
        <v>0</v>
      </c>
      <c r="K83" s="133">
        <f>K79+K81</f>
        <v>1122170</v>
      </c>
      <c r="L83" s="170">
        <f>+(J83-K83)/K83</f>
        <v>-1</v>
      </c>
      <c r="M83" s="98"/>
      <c r="N83" s="133">
        <f>N79+N81</f>
        <v>849920</v>
      </c>
      <c r="O83" s="133">
        <f>O79+O81</f>
        <v>159835</v>
      </c>
      <c r="P83" s="166">
        <f>+(N83-O83)/O83</f>
        <v>4.317483655019239</v>
      </c>
      <c r="Q83" s="98"/>
      <c r="R83" s="133">
        <f>R79+R81</f>
        <v>0</v>
      </c>
      <c r="S83" s="133">
        <f>S79+S81</f>
        <v>0</v>
      </c>
      <c r="T83" s="166"/>
      <c r="U83" s="98"/>
      <c r="V83" s="109">
        <f>V79+V81</f>
        <v>0</v>
      </c>
      <c r="W83" s="109">
        <f>W79+W81</f>
        <v>0</v>
      </c>
    </row>
    <row r="84" spans="1:23">
      <c r="A84" s="29"/>
      <c r="B84" s="30"/>
      <c r="C84" s="30"/>
      <c r="D84" s="30"/>
      <c r="E84" s="30"/>
      <c r="F84" s="111"/>
      <c r="G84" s="111"/>
      <c r="H84" s="160"/>
      <c r="I84" s="98"/>
      <c r="J84" s="111"/>
      <c r="K84" s="111"/>
      <c r="L84" s="160"/>
      <c r="M84" s="98"/>
      <c r="N84" s="111"/>
      <c r="O84" s="111"/>
      <c r="P84" s="160"/>
      <c r="Q84" s="98"/>
      <c r="R84" s="111"/>
      <c r="S84" s="111"/>
      <c r="T84" s="160"/>
      <c r="U84" s="98"/>
      <c r="V84" s="107"/>
      <c r="W84" s="107"/>
    </row>
    <row r="85" spans="1:23" ht="12.75" hidden="1" customHeight="1" outlineLevel="1">
      <c r="A85" s="29"/>
      <c r="B85" s="91" t="s">
        <v>77</v>
      </c>
      <c r="C85" s="92"/>
      <c r="D85" s="93"/>
      <c r="E85" s="93"/>
      <c r="F85" s="112"/>
      <c r="G85" s="112"/>
      <c r="H85" s="161"/>
      <c r="I85" s="98"/>
      <c r="J85" s="112"/>
      <c r="K85" s="112"/>
      <c r="L85" s="167"/>
      <c r="M85" s="98"/>
      <c r="N85" s="112"/>
      <c r="O85" s="112"/>
      <c r="P85" s="167"/>
      <c r="Q85" s="98"/>
      <c r="R85" s="112"/>
      <c r="S85" s="112"/>
      <c r="T85" s="167"/>
      <c r="U85" s="98"/>
      <c r="V85" s="99"/>
      <c r="W85" s="99"/>
    </row>
    <row r="86" spans="1:23" ht="15" hidden="1" customHeight="1" outlineLevel="1">
      <c r="A86" s="29"/>
      <c r="B86" s="31"/>
      <c r="C86" s="87" t="s">
        <v>78</v>
      </c>
      <c r="D86" s="93"/>
      <c r="E86" s="93"/>
      <c r="F86" s="97">
        <f>F87+F88</f>
        <v>0</v>
      </c>
      <c r="G86" s="97">
        <f>G87+G88</f>
        <v>0</v>
      </c>
      <c r="H86" s="159"/>
      <c r="I86" s="98"/>
      <c r="J86" s="97">
        <f>J87+J88</f>
        <v>0</v>
      </c>
      <c r="K86" s="97">
        <f>K87+K88</f>
        <v>0</v>
      </c>
      <c r="L86" s="158"/>
      <c r="M86" s="98"/>
      <c r="N86" s="137">
        <f>N87+N88</f>
        <v>0</v>
      </c>
      <c r="O86" s="137">
        <f>O87+O88</f>
        <v>0</v>
      </c>
      <c r="P86" s="158"/>
      <c r="Q86" s="98"/>
      <c r="R86" s="137">
        <f>R87+R88</f>
        <v>0</v>
      </c>
      <c r="S86" s="137">
        <f>S87+S88</f>
        <v>0</v>
      </c>
      <c r="T86" s="158"/>
      <c r="U86" s="98"/>
      <c r="V86" s="99">
        <f>V87+V88</f>
        <v>0</v>
      </c>
      <c r="W86" s="99">
        <f>W87+W88</f>
        <v>0</v>
      </c>
    </row>
    <row r="87" spans="1:23" ht="15" hidden="1" customHeight="1" outlineLevel="1">
      <c r="A87" s="29"/>
      <c r="B87" s="31"/>
      <c r="C87" s="83"/>
      <c r="D87" s="30"/>
      <c r="E87" s="27" t="s">
        <v>92</v>
      </c>
      <c r="F87" s="97">
        <f>+J87+N87+R87+V87</f>
        <v>0</v>
      </c>
      <c r="G87" s="97">
        <f>+K87+O87+S87+W87</f>
        <v>0</v>
      </c>
      <c r="H87" s="159"/>
      <c r="I87" s="98"/>
      <c r="J87" s="97"/>
      <c r="K87" s="97"/>
      <c r="L87" s="158"/>
      <c r="M87" s="98"/>
      <c r="N87" s="137"/>
      <c r="O87" s="137"/>
      <c r="P87" s="158"/>
      <c r="Q87" s="98"/>
      <c r="R87" s="137"/>
      <c r="S87" s="137"/>
      <c r="T87" s="158"/>
      <c r="U87" s="98"/>
      <c r="V87" s="99"/>
      <c r="W87" s="99"/>
    </row>
    <row r="88" spans="1:23" ht="15" hidden="1" customHeight="1" outlineLevel="1">
      <c r="A88" s="29"/>
      <c r="B88" s="31"/>
      <c r="C88" s="83"/>
      <c r="D88" s="30"/>
      <c r="E88" s="27" t="s">
        <v>100</v>
      </c>
      <c r="F88" s="97">
        <f>+J88+N88+R88+V88</f>
        <v>0</v>
      </c>
      <c r="G88" s="97">
        <f>+K88+O88+S88+W88</f>
        <v>0</v>
      </c>
      <c r="H88" s="159"/>
      <c r="I88" s="98"/>
      <c r="J88" s="97"/>
      <c r="K88" s="97"/>
      <c r="L88" s="158"/>
      <c r="M88" s="98"/>
      <c r="N88" s="137"/>
      <c r="O88" s="137"/>
      <c r="P88" s="158"/>
      <c r="Q88" s="98"/>
      <c r="R88" s="137"/>
      <c r="S88" s="137"/>
      <c r="T88" s="158"/>
      <c r="U88" s="98"/>
      <c r="V88" s="99"/>
      <c r="W88" s="99"/>
    </row>
    <row r="89" spans="1:23" ht="12.75" hidden="1" customHeight="1" outlineLevel="1">
      <c r="A89" s="29"/>
      <c r="B89" s="12"/>
      <c r="C89" s="13"/>
      <c r="D89" s="13"/>
      <c r="E89" s="13"/>
      <c r="F89" s="105"/>
      <c r="G89" s="105"/>
      <c r="H89" s="156"/>
      <c r="I89" s="98"/>
      <c r="J89" s="105"/>
      <c r="K89" s="105"/>
      <c r="L89" s="156"/>
      <c r="M89" s="98"/>
      <c r="N89" s="141"/>
      <c r="O89" s="141"/>
      <c r="P89" s="156"/>
      <c r="Q89" s="98"/>
      <c r="R89" s="141"/>
      <c r="S89" s="141"/>
      <c r="T89" s="156"/>
      <c r="U89" s="98"/>
      <c r="V89" s="107"/>
      <c r="W89" s="107"/>
    </row>
    <row r="90" spans="1:23" collapsed="1">
      <c r="A90" s="29"/>
      <c r="B90" s="84" t="s">
        <v>79</v>
      </c>
      <c r="C90" s="90"/>
      <c r="D90" s="90"/>
      <c r="E90" s="90"/>
      <c r="F90" s="113">
        <f>F83+F86</f>
        <v>849920</v>
      </c>
      <c r="G90" s="113">
        <f>G83+G86</f>
        <v>1282005</v>
      </c>
      <c r="H90" s="162">
        <f>+(F90-G90)/G90</f>
        <v>-0.33703846708866192</v>
      </c>
      <c r="I90" s="98"/>
      <c r="J90" s="134">
        <f>J83+J86</f>
        <v>0</v>
      </c>
      <c r="K90" s="134">
        <f>K83+K86</f>
        <v>1122170</v>
      </c>
      <c r="L90" s="169">
        <f>+(J90-K90)/K90</f>
        <v>-1</v>
      </c>
      <c r="M90" s="98"/>
      <c r="N90" s="134">
        <f>N83+N86</f>
        <v>849920</v>
      </c>
      <c r="O90" s="134">
        <f>O83+O86</f>
        <v>159835</v>
      </c>
      <c r="P90" s="168">
        <f>+(N90-O90)/O90</f>
        <v>4.317483655019239</v>
      </c>
      <c r="Q90" s="98"/>
      <c r="R90" s="134">
        <f>R83+R86</f>
        <v>0</v>
      </c>
      <c r="S90" s="134">
        <f>S83+S86</f>
        <v>0</v>
      </c>
      <c r="T90" s="168"/>
      <c r="U90" s="98"/>
      <c r="V90" s="114">
        <f>V83+V86</f>
        <v>0</v>
      </c>
      <c r="W90" s="114">
        <f>W83+W86</f>
        <v>0</v>
      </c>
    </row>
    <row r="91" spans="1:23">
      <c r="A91" s="29"/>
      <c r="B91" s="12"/>
      <c r="C91" s="13"/>
      <c r="D91" s="13"/>
      <c r="E91" s="13"/>
      <c r="F91" s="105"/>
      <c r="G91" s="105"/>
      <c r="H91" s="156"/>
      <c r="I91" s="98"/>
      <c r="J91" s="105"/>
      <c r="K91" s="105"/>
      <c r="L91" s="156"/>
      <c r="M91" s="98"/>
      <c r="N91" s="141"/>
      <c r="O91" s="141"/>
      <c r="P91" s="156"/>
      <c r="Q91" s="98"/>
      <c r="R91" s="141"/>
      <c r="S91" s="141"/>
      <c r="T91" s="156"/>
      <c r="U91" s="98"/>
      <c r="V91" s="107"/>
      <c r="W91" s="107"/>
    </row>
    <row r="92" spans="1:23">
      <c r="A92" s="33"/>
      <c r="B92" s="27" t="s">
        <v>7</v>
      </c>
      <c r="C92" s="15"/>
      <c r="D92" s="15"/>
      <c r="E92" s="15"/>
      <c r="F92" s="100">
        <f>-(F13+F15+F17+F25+F29+F36+F40+F42+F56+F62+F65+F68+F71+F73+F81+F88)</f>
        <v>27330113</v>
      </c>
      <c r="G92" s="100">
        <f>-(G13+G15+G17+G25+G29+G36+G40+G42+G56+G62+G65+G68+G71+G73+G81+G88)</f>
        <v>26883610</v>
      </c>
      <c r="H92" s="155">
        <f>+(F92-G92)/G92</f>
        <v>1.660874413815704E-2</v>
      </c>
      <c r="I92" s="98"/>
      <c r="J92" s="100">
        <f>-(J13+J15+J17+J25+J29+J36+J40+J42+J56+J62+J65+J68+J71+J73+J81+J88)</f>
        <v>9806656</v>
      </c>
      <c r="K92" s="100">
        <f>-(K13+K15+K17+K25+K29+K36+K40+K42+K56+K62+K65+K68+K71+K73+K81+K88)</f>
        <v>10442823</v>
      </c>
      <c r="L92" s="155">
        <f>+(J92-K92)/K92</f>
        <v>-6.091906374358734E-2</v>
      </c>
      <c r="M92" s="98"/>
      <c r="N92" s="138">
        <f>-(N13+N15+N17+N25+N29+N36+N40+N42+N56+N62+N65+N68+N71+N73+N81+N88)</f>
        <v>14338403</v>
      </c>
      <c r="O92" s="138">
        <f>-(O13+O15+O17+O25+O29+O36+O40+O42+O56+O62+O65+O68+O71+O73+O81+O88)</f>
        <v>13747127</v>
      </c>
      <c r="P92" s="155">
        <f>+(N92-O92)/O92</f>
        <v>4.3010877836510857E-2</v>
      </c>
      <c r="Q92" s="98"/>
      <c r="R92" s="138">
        <f>-(R13+R15+R17+R25+R29+R36+R40+R42+R56+R62+R65+R68+R71+R73+R81+R88)</f>
        <v>3502942</v>
      </c>
      <c r="S92" s="138">
        <f>-(S13+S15+S17+S25+S29+S36+S40+S42+S56+S62+S65+S68+S71+S73+S81+S88)</f>
        <v>3028805</v>
      </c>
      <c r="T92" s="155">
        <f>+(R92-S92)/S92</f>
        <v>0.15654259683274427</v>
      </c>
      <c r="U92" s="98"/>
      <c r="V92" s="99">
        <f>-(V13+V15+V17+V25+V29+V36+V40+V42+V56+V62+V65+V68+V71+V73+V81+V88)</f>
        <v>-317888</v>
      </c>
      <c r="W92" s="99">
        <f>-(W13+W15+W17+W25+W29+W36+W40+W42+W56+W62+W65+W68+W71+W73+W81+W88)</f>
        <v>-335145</v>
      </c>
    </row>
    <row r="93" spans="1:23">
      <c r="A93" s="32"/>
      <c r="B93" s="17"/>
      <c r="C93" s="17"/>
      <c r="D93" s="17"/>
      <c r="E93" s="17"/>
      <c r="F93" s="105"/>
      <c r="G93" s="105"/>
      <c r="H93" s="156"/>
      <c r="I93" s="98"/>
      <c r="J93" s="105"/>
      <c r="K93" s="105"/>
      <c r="L93" s="156"/>
      <c r="M93" s="98"/>
      <c r="N93" s="141"/>
      <c r="O93" s="141"/>
      <c r="P93" s="156"/>
      <c r="Q93" s="98"/>
      <c r="R93" s="141"/>
      <c r="S93" s="141"/>
      <c r="T93" s="156"/>
      <c r="U93" s="98"/>
      <c r="V93" s="107"/>
      <c r="W93" s="107"/>
    </row>
    <row r="94" spans="1:23">
      <c r="A94" s="33"/>
      <c r="B94" s="27" t="s">
        <v>8</v>
      </c>
      <c r="C94" s="15"/>
      <c r="D94" s="15"/>
      <c r="E94" s="15"/>
      <c r="F94" s="100">
        <f t="shared" ref="F94:G94" si="17">+F9+F14+F16+F22+F37+F38+F43+F44+F49+F63+F66+F69+F74+F87</f>
        <v>28180033</v>
      </c>
      <c r="G94" s="100">
        <f t="shared" si="17"/>
        <v>28165615</v>
      </c>
      <c r="H94" s="155">
        <f>+(F94-G94)/G94</f>
        <v>5.1190076978613818E-4</v>
      </c>
      <c r="I94" s="98"/>
      <c r="J94" s="100">
        <f>+J9+J14+J16+J22+J37+J38+J43+J44+J49+J63+J66+J69+J74+J87</f>
        <v>9806656</v>
      </c>
      <c r="K94" s="100">
        <f t="shared" ref="K94" si="18">+K9+K14+K16+K22+K37+K38+K43+K44+K49+K63+K66+K69+K74+K87</f>
        <v>11564993</v>
      </c>
      <c r="L94" s="155">
        <f>+(J94-K94)/K94</f>
        <v>-0.15203960780607476</v>
      </c>
      <c r="M94" s="98"/>
      <c r="N94" s="138">
        <f>+N9+N14+N16+N22+N37+N38+N43+N44+N49+N63+N66+N69+N74+N87</f>
        <v>15188323</v>
      </c>
      <c r="O94" s="138">
        <f>+O9+O14+O16+O22+O37+O38+O43+O44+O49+O63+O66+O69+O74+O87</f>
        <v>13906962</v>
      </c>
      <c r="P94" s="155">
        <f>+(N94-O94)/O94</f>
        <v>9.2138096012630219E-2</v>
      </c>
      <c r="Q94" s="98"/>
      <c r="R94" s="138">
        <f t="shared" ref="R94:S94" si="19">+R9+R14+R16+R22+R37+R38+R43+R44+R49+R63+R66+R69+R74+R87</f>
        <v>3502942</v>
      </c>
      <c r="S94" s="138">
        <f t="shared" si="19"/>
        <v>3028805</v>
      </c>
      <c r="T94" s="155">
        <f>+(R94-S94)/S94</f>
        <v>0.15654259683274427</v>
      </c>
      <c r="U94" s="98"/>
      <c r="V94" s="99">
        <f>+V9+V14+V16+V22+V37+V38+V43+V44+V49+V63+V66+V69+V74+V87</f>
        <v>-317888</v>
      </c>
      <c r="W94" s="99">
        <f>+W9+W14+W16+W22+W37+W38+W43+W44+W49+W63+W66+W69+W74+W87</f>
        <v>-335145</v>
      </c>
    </row>
    <row r="95" spans="1:23" ht="6" customHeight="1">
      <c r="B95" s="89"/>
      <c r="C95" s="28"/>
      <c r="D95" s="28"/>
      <c r="E95" s="28"/>
      <c r="F95" s="115"/>
      <c r="G95" s="115"/>
      <c r="H95" s="154"/>
      <c r="I95" s="98"/>
      <c r="J95" s="116"/>
      <c r="K95" s="116"/>
      <c r="L95" s="116"/>
      <c r="M95" s="98"/>
      <c r="N95" s="116"/>
      <c r="O95" s="116"/>
      <c r="P95" s="116"/>
      <c r="Q95" s="98"/>
      <c r="R95" s="116"/>
      <c r="S95" s="116"/>
      <c r="T95" s="116"/>
      <c r="U95" s="98"/>
      <c r="V95" s="116"/>
      <c r="W95" s="116"/>
    </row>
    <row r="96" spans="1:23">
      <c r="F96" s="117"/>
      <c r="G96" s="117"/>
      <c r="H96" s="148"/>
      <c r="I96" s="98"/>
      <c r="J96" s="118"/>
      <c r="K96" s="118"/>
      <c r="L96" s="146"/>
      <c r="M96" s="98"/>
      <c r="N96" s="118"/>
      <c r="O96" s="118"/>
      <c r="P96" s="146"/>
      <c r="Q96" s="98"/>
      <c r="R96" s="118"/>
      <c r="S96" s="118"/>
      <c r="T96" s="146"/>
      <c r="U96" s="98"/>
      <c r="V96" s="118"/>
      <c r="W96" s="118"/>
    </row>
    <row r="97" spans="5:23">
      <c r="E97" s="19"/>
      <c r="F97" s="119"/>
      <c r="G97" s="119"/>
      <c r="H97" s="148"/>
      <c r="I97" s="98"/>
      <c r="J97" s="123"/>
      <c r="K97" s="123"/>
      <c r="L97" s="123"/>
      <c r="M97" s="98"/>
      <c r="N97" s="123"/>
      <c r="O97" s="120"/>
      <c r="P97" s="120"/>
      <c r="Q97" s="98"/>
      <c r="R97" s="123"/>
      <c r="S97" s="123"/>
      <c r="T97" s="123"/>
      <c r="U97" s="98"/>
      <c r="V97" s="123"/>
      <c r="W97" s="120"/>
    </row>
    <row r="98" spans="5:23">
      <c r="E98" s="19"/>
      <c r="F98" s="119"/>
      <c r="G98" s="119"/>
      <c r="H98" s="148"/>
      <c r="I98" s="98"/>
      <c r="J98" s="121" t="s">
        <v>80</v>
      </c>
      <c r="K98" s="120"/>
      <c r="L98" s="120"/>
      <c r="M98" s="98"/>
      <c r="N98" s="120"/>
      <c r="O98" s="120"/>
      <c r="P98" s="120"/>
      <c r="Q98" s="98"/>
      <c r="R98" s="120"/>
      <c r="S98" s="120"/>
      <c r="T98" s="120"/>
      <c r="U98" s="98"/>
      <c r="V98" s="120"/>
      <c r="W98" s="120"/>
    </row>
    <row r="99" spans="5:23">
      <c r="E99" s="19"/>
      <c r="F99" s="18"/>
      <c r="G99" s="18"/>
      <c r="H99" s="148"/>
      <c r="J99" s="34" t="s">
        <v>98</v>
      </c>
    </row>
    <row r="100" spans="5:23">
      <c r="E100" s="19"/>
      <c r="F100" s="18"/>
      <c r="G100" s="18"/>
      <c r="H100" s="148"/>
    </row>
    <row r="101" spans="5:23">
      <c r="E101" s="19" t="s">
        <v>81</v>
      </c>
      <c r="F101" s="18">
        <f>F94-F92-F90</f>
        <v>0</v>
      </c>
      <c r="G101" s="18">
        <f>G94-G92-G90</f>
        <v>0</v>
      </c>
      <c r="H101" s="148"/>
      <c r="J101" s="18">
        <f>J94-J92-J90</f>
        <v>0</v>
      </c>
      <c r="K101" s="18">
        <f>K94-K92-K90</f>
        <v>0</v>
      </c>
      <c r="L101" s="18"/>
      <c r="N101" s="18">
        <f>N94-N92-N90</f>
        <v>0</v>
      </c>
      <c r="O101" s="18">
        <f>O94-O92-O90</f>
        <v>0</v>
      </c>
      <c r="P101" s="18"/>
      <c r="R101" s="18">
        <f>R94-R92-R90</f>
        <v>0</v>
      </c>
      <c r="S101" s="18">
        <f>S94-S92-S90</f>
        <v>0</v>
      </c>
      <c r="T101" s="18"/>
      <c r="V101" s="18">
        <f>V94-V92-V90</f>
        <v>0</v>
      </c>
      <c r="W101" s="18">
        <f>W94-W92-W90</f>
        <v>0</v>
      </c>
    </row>
    <row r="102" spans="5:23">
      <c r="E102" s="19" t="s">
        <v>82</v>
      </c>
      <c r="F102" s="18">
        <f>+F13+F15+F17+F25+F29+F36+F40+F42+F56+F62+F65+F68+F71+F73+F81+F88+F92</f>
        <v>0</v>
      </c>
      <c r="G102" s="18">
        <f>+G13+G15+G17+G25+G29+G36+G40+G42+G56+G62+G65+G68+G71+G73+G81+G88+G92</f>
        <v>0</v>
      </c>
      <c r="H102" s="148"/>
      <c r="J102" s="18">
        <f>+J13+J15+J17+J25+J29+J36+J40+J42+J56+J62+J65+J68+J71+J73+J81+J88+J92</f>
        <v>0</v>
      </c>
      <c r="K102" s="18">
        <f>+K13+K15+K17+K25+K29+K36+K40+K42+K56+K62+K65+K68+K71+K73+K81+K88+K92</f>
        <v>0</v>
      </c>
      <c r="L102" s="18"/>
      <c r="N102" s="18">
        <f>+N13+N15+N17+N25+N29+N36+N40+N42+N56+N62+N65+N68+N71+N73+N81+N88+N92</f>
        <v>0</v>
      </c>
      <c r="O102" s="18">
        <f>+O13+O15+O17+O25+O29+O36+O40+O42+O56+O62+O65+O68+O71+O73+O81+O88+O92</f>
        <v>0</v>
      </c>
      <c r="P102" s="18"/>
      <c r="R102" s="18">
        <f>+R13+R15+R17+R25+R29+R36+R40+R42+R56+R62+R65+R68+R71+R73+R81+R88+R92</f>
        <v>0</v>
      </c>
      <c r="S102" s="18">
        <f>+S13+S15+S17+S25+S29+S36+S40+S42+S56+S62+S65+S68+S71+S73+S81+S88+S92</f>
        <v>0</v>
      </c>
      <c r="T102" s="18"/>
      <c r="V102" s="18">
        <f>+V13+V15+V17+V25+V29+V36+V40+V42+V56+V62+V65+V68+V71+V73+V81+V88+V92</f>
        <v>0</v>
      </c>
      <c r="W102" s="18">
        <f>+W13+W15+W17+W25+W29+W36+W40+W42+W56+W62+W65+W68+W71+W73+W81+W88+W92</f>
        <v>0</v>
      </c>
    </row>
    <row r="103" spans="5:23">
      <c r="E103" s="19" t="s">
        <v>83</v>
      </c>
      <c r="F103" s="18">
        <f>+F9+F14+F16+F22+F37+F38+F43+F49+F63+F66+F69+F74+F87-F94+F44</f>
        <v>0</v>
      </c>
      <c r="G103" s="18">
        <f>+G9+G14+G16+G22+G37+G38+G43+G49+G63+G66+G69+G74+G87-G94+G44</f>
        <v>0</v>
      </c>
      <c r="H103" s="148"/>
      <c r="J103" s="18">
        <f>+J9+J14+J16+J22+J37+J38+J43+J49+J63+J66+J69+J74+J87-J94+J44</f>
        <v>0</v>
      </c>
      <c r="K103" s="18">
        <f>+K9+K14+K16+K22+K37+K38+K43+K49+K63+K66+K69+K74+K87-K94+K44</f>
        <v>0</v>
      </c>
      <c r="L103" s="18"/>
      <c r="N103" s="18">
        <f>+N9+N14+N16+N22+N37+N38+N43+N49+N63+N66+N69+N74+N87-N94+N44</f>
        <v>0</v>
      </c>
      <c r="O103" s="18">
        <f>+O9+O14+O16+O22+O37+O38+O43+O49+O63+O66+O69+O74+O87-O94+O44</f>
        <v>0</v>
      </c>
      <c r="P103" s="18"/>
      <c r="R103" s="18">
        <f>+R9+R14+R16+R22+R37+R38+R43+R49+R63+R66+R69+R74+R87-R94+R44</f>
        <v>0</v>
      </c>
      <c r="S103" s="18">
        <f>+S9+S14+S16+S22+S37+S38+S43+S49+S63+S66+S69+S74+S87-S94+S44</f>
        <v>0</v>
      </c>
      <c r="T103" s="18"/>
      <c r="V103" s="18">
        <f>+V9+V14+V16+V22+V37+V38+V43+V49+V63+V66+V69+V74+V87-V94+V44</f>
        <v>0</v>
      </c>
      <c r="W103" s="18">
        <f>+W9+W14+W16+W22+W37+W38+W43+W49+W63+W66+W69+W74+W87-W94+W44</f>
        <v>0</v>
      </c>
    </row>
    <row r="104" spans="5:23">
      <c r="E104" s="19"/>
      <c r="F104" s="18"/>
      <c r="G104" s="18"/>
      <c r="H104" s="148"/>
    </row>
    <row r="105" spans="5:23">
      <c r="E105" s="19"/>
      <c r="F105" s="18"/>
      <c r="G105" s="18"/>
      <c r="H105" s="148"/>
    </row>
    <row r="106" spans="5:23">
      <c r="F106" s="18"/>
      <c r="G106" s="18"/>
      <c r="H106" s="148"/>
    </row>
    <row r="107" spans="5:23">
      <c r="F107" s="18"/>
      <c r="G107" s="18"/>
      <c r="H107" s="148"/>
    </row>
    <row r="108" spans="5:23">
      <c r="F108" s="18"/>
      <c r="G108" s="18"/>
      <c r="H108" s="148"/>
    </row>
    <row r="109" spans="5:23">
      <c r="F109" s="18"/>
      <c r="G109" s="18"/>
      <c r="H109" s="148"/>
    </row>
    <row r="110" spans="5:23">
      <c r="F110" s="18"/>
      <c r="G110" s="18"/>
      <c r="H110" s="148"/>
    </row>
    <row r="111" spans="5:23">
      <c r="F111" s="18"/>
      <c r="G111" s="18"/>
      <c r="H111" s="148"/>
    </row>
    <row r="112" spans="5:23">
      <c r="F112" s="18"/>
      <c r="G112" s="18"/>
      <c r="H112" s="148"/>
    </row>
    <row r="113" spans="6:8">
      <c r="F113" s="18"/>
      <c r="G113" s="18"/>
      <c r="H113" s="148"/>
    </row>
    <row r="114" spans="6:8">
      <c r="F114" s="18"/>
      <c r="G114" s="18"/>
      <c r="H114" s="148"/>
    </row>
    <row r="115" spans="6:8">
      <c r="F115" s="18"/>
      <c r="G115" s="18"/>
      <c r="H115" s="148"/>
    </row>
    <row r="116" spans="6:8">
      <c r="F116" s="18"/>
      <c r="G116" s="18"/>
      <c r="H116" s="148"/>
    </row>
    <row r="117" spans="6:8">
      <c r="F117" s="18"/>
      <c r="G117" s="18"/>
      <c r="H117" s="148"/>
    </row>
    <row r="118" spans="6:8">
      <c r="F118" s="18"/>
      <c r="G118" s="18"/>
      <c r="H118" s="148"/>
    </row>
    <row r="119" spans="6:8">
      <c r="F119" s="18"/>
      <c r="G119" s="18"/>
      <c r="H119" s="148"/>
    </row>
    <row r="120" spans="6:8">
      <c r="F120" s="18"/>
      <c r="G120" s="18"/>
      <c r="H120" s="148"/>
    </row>
    <row r="121" spans="6:8">
      <c r="F121" s="18"/>
      <c r="G121" s="18"/>
      <c r="H121" s="148"/>
    </row>
    <row r="122" spans="6:8">
      <c r="F122" s="18"/>
      <c r="G122" s="18"/>
      <c r="H122" s="148"/>
    </row>
    <row r="123" spans="6:8">
      <c r="F123" s="18"/>
      <c r="G123" s="18"/>
      <c r="H123" s="148"/>
    </row>
    <row r="124" spans="6:8">
      <c r="F124" s="18"/>
      <c r="G124" s="18"/>
      <c r="H124" s="148"/>
    </row>
    <row r="125" spans="6:8">
      <c r="F125" s="18"/>
      <c r="G125" s="18"/>
      <c r="H125" s="148"/>
    </row>
    <row r="126" spans="6:8">
      <c r="F126" s="18"/>
      <c r="G126" s="18"/>
      <c r="H126" s="148"/>
    </row>
    <row r="127" spans="6:8">
      <c r="F127" s="18"/>
      <c r="G127" s="18"/>
      <c r="H127" s="148"/>
    </row>
    <row r="128" spans="6:8">
      <c r="F128" s="18"/>
      <c r="G128" s="18"/>
      <c r="H128" s="148"/>
    </row>
    <row r="129" spans="6:8">
      <c r="F129" s="18"/>
      <c r="G129" s="18"/>
      <c r="H129" s="148"/>
    </row>
    <row r="130" spans="6:8">
      <c r="F130" s="18"/>
      <c r="G130" s="18"/>
      <c r="H130" s="148"/>
    </row>
    <row r="131" spans="6:8">
      <c r="F131" s="18"/>
      <c r="G131" s="18"/>
      <c r="H131" s="148"/>
    </row>
    <row r="132" spans="6:8">
      <c r="F132" s="18"/>
      <c r="G132" s="18"/>
      <c r="H132" s="148"/>
    </row>
    <row r="133" spans="6:8">
      <c r="F133" s="18"/>
      <c r="G133" s="18"/>
      <c r="H133" s="148"/>
    </row>
    <row r="134" spans="6:8">
      <c r="F134" s="18"/>
      <c r="G134" s="18"/>
      <c r="H134" s="148"/>
    </row>
    <row r="135" spans="6:8">
      <c r="F135" s="18"/>
      <c r="G135" s="18"/>
      <c r="H135" s="148"/>
    </row>
    <row r="136" spans="6:8">
      <c r="F136" s="18"/>
      <c r="G136" s="18"/>
      <c r="H136" s="148"/>
    </row>
    <row r="137" spans="6:8">
      <c r="F137" s="18"/>
      <c r="G137" s="18"/>
      <c r="H137" s="148"/>
    </row>
    <row r="138" spans="6:8">
      <c r="F138" s="18"/>
      <c r="G138" s="18"/>
      <c r="H138" s="148"/>
    </row>
    <row r="139" spans="6:8">
      <c r="F139" s="18"/>
      <c r="G139" s="18"/>
      <c r="H139" s="148"/>
    </row>
    <row r="140" spans="6:8">
      <c r="F140" s="18"/>
      <c r="G140" s="18"/>
      <c r="H140" s="148"/>
    </row>
    <row r="141" spans="6:8">
      <c r="F141" s="18"/>
      <c r="G141" s="18"/>
      <c r="H141" s="148"/>
    </row>
    <row r="142" spans="6:8">
      <c r="F142" s="18"/>
      <c r="G142" s="18"/>
      <c r="H142" s="148"/>
    </row>
    <row r="143" spans="6:8">
      <c r="F143" s="18"/>
      <c r="G143" s="18"/>
      <c r="H143" s="148"/>
    </row>
    <row r="144" spans="6:8">
      <c r="F144" s="18"/>
      <c r="G144" s="18"/>
      <c r="H144" s="148"/>
    </row>
    <row r="145" spans="6:8">
      <c r="F145" s="18"/>
      <c r="G145" s="18"/>
      <c r="H145" s="148"/>
    </row>
    <row r="146" spans="6:8">
      <c r="F146" s="18"/>
      <c r="G146" s="18"/>
      <c r="H146" s="148"/>
    </row>
    <row r="147" spans="6:8">
      <c r="F147" s="18"/>
      <c r="G147" s="18"/>
      <c r="H147" s="148"/>
    </row>
    <row r="148" spans="6:8">
      <c r="F148" s="18"/>
      <c r="G148" s="18"/>
      <c r="H148" s="148"/>
    </row>
    <row r="149" spans="6:8">
      <c r="F149" s="18"/>
      <c r="G149" s="18"/>
      <c r="H149" s="148"/>
    </row>
    <row r="150" spans="6:8">
      <c r="F150" s="18"/>
      <c r="G150" s="18"/>
      <c r="H150" s="148"/>
    </row>
    <row r="151" spans="6:8">
      <c r="F151" s="18"/>
      <c r="G151" s="18"/>
      <c r="H151" s="148"/>
    </row>
    <row r="152" spans="6:8">
      <c r="F152" s="18"/>
      <c r="G152" s="18"/>
      <c r="H152" s="148"/>
    </row>
    <row r="153" spans="6:8">
      <c r="F153" s="18"/>
      <c r="G153" s="18"/>
      <c r="H153" s="148"/>
    </row>
    <row r="154" spans="6:8">
      <c r="F154" s="18"/>
      <c r="G154" s="18"/>
      <c r="H154" s="148"/>
    </row>
    <row r="155" spans="6:8">
      <c r="F155" s="18"/>
      <c r="G155" s="18"/>
      <c r="H155" s="148"/>
    </row>
    <row r="156" spans="6:8">
      <c r="F156" s="18"/>
      <c r="G156" s="18"/>
      <c r="H156" s="148"/>
    </row>
    <row r="157" spans="6:8">
      <c r="F157" s="18"/>
      <c r="G157" s="18"/>
      <c r="H157" s="148"/>
    </row>
    <row r="158" spans="6:8">
      <c r="F158" s="18"/>
      <c r="G158" s="18"/>
      <c r="H158" s="148"/>
    </row>
    <row r="159" spans="6:8">
      <c r="F159" s="18"/>
      <c r="G159" s="18"/>
      <c r="H159" s="148"/>
    </row>
    <row r="160" spans="6:8">
      <c r="F160" s="18"/>
      <c r="G160" s="18"/>
      <c r="H160" s="148"/>
    </row>
    <row r="161" spans="6:8">
      <c r="F161" s="18"/>
      <c r="G161" s="18"/>
      <c r="H161" s="148"/>
    </row>
    <row r="162" spans="6:8">
      <c r="F162" s="18"/>
      <c r="G162" s="18"/>
      <c r="H162" s="148"/>
    </row>
    <row r="163" spans="6:8">
      <c r="F163" s="18"/>
      <c r="G163" s="18"/>
      <c r="H163" s="148"/>
    </row>
    <row r="164" spans="6:8">
      <c r="F164" s="18"/>
      <c r="G164" s="18"/>
      <c r="H164" s="148"/>
    </row>
    <row r="165" spans="6:8">
      <c r="F165" s="18"/>
      <c r="G165" s="18"/>
      <c r="H165" s="148"/>
    </row>
    <row r="166" spans="6:8">
      <c r="F166" s="18"/>
      <c r="G166" s="18"/>
      <c r="H166" s="148"/>
    </row>
    <row r="167" spans="6:8">
      <c r="F167" s="18"/>
      <c r="G167" s="18"/>
      <c r="H167" s="148"/>
    </row>
    <row r="168" spans="6:8">
      <c r="F168" s="18"/>
      <c r="G168" s="18"/>
      <c r="H168" s="148"/>
    </row>
    <row r="169" spans="6:8">
      <c r="F169" s="18"/>
      <c r="G169" s="18"/>
      <c r="H169" s="148"/>
    </row>
    <row r="170" spans="6:8">
      <c r="F170" s="18"/>
      <c r="G170" s="18"/>
      <c r="H170" s="148"/>
    </row>
    <row r="171" spans="6:8">
      <c r="F171" s="18"/>
      <c r="G171" s="18"/>
      <c r="H171" s="148"/>
    </row>
    <row r="172" spans="6:8">
      <c r="F172" s="18"/>
      <c r="G172" s="18"/>
      <c r="H172" s="148"/>
    </row>
    <row r="173" spans="6:8">
      <c r="F173" s="18"/>
      <c r="G173" s="18"/>
      <c r="H173" s="148"/>
    </row>
    <row r="174" spans="6:8">
      <c r="F174" s="18"/>
      <c r="G174" s="18"/>
      <c r="H174" s="148"/>
    </row>
    <row r="175" spans="6:8">
      <c r="F175" s="18"/>
      <c r="G175" s="18"/>
      <c r="H175" s="148"/>
    </row>
    <row r="176" spans="6:8">
      <c r="F176" s="18"/>
      <c r="G176" s="18"/>
      <c r="H176" s="148"/>
    </row>
    <row r="177" spans="6:8">
      <c r="F177" s="18"/>
      <c r="G177" s="18"/>
      <c r="H177" s="148"/>
    </row>
    <row r="178" spans="6:8">
      <c r="F178" s="18"/>
      <c r="G178" s="18"/>
      <c r="H178" s="148"/>
    </row>
    <row r="179" spans="6:8">
      <c r="F179" s="18"/>
      <c r="G179" s="18"/>
      <c r="H179" s="148"/>
    </row>
    <row r="180" spans="6:8">
      <c r="F180" s="18"/>
      <c r="G180" s="18"/>
      <c r="H180" s="148"/>
    </row>
    <row r="181" spans="6:8">
      <c r="F181" s="18"/>
      <c r="G181" s="18"/>
      <c r="H181" s="148"/>
    </row>
    <row r="182" spans="6:8">
      <c r="F182" s="18"/>
      <c r="G182" s="18"/>
      <c r="H182" s="148"/>
    </row>
    <row r="183" spans="6:8">
      <c r="F183" s="18"/>
      <c r="G183" s="18"/>
      <c r="H183" s="148"/>
    </row>
    <row r="184" spans="6:8">
      <c r="F184" s="18"/>
      <c r="G184" s="18"/>
      <c r="H184" s="148"/>
    </row>
    <row r="185" spans="6:8">
      <c r="F185" s="18"/>
      <c r="G185" s="18"/>
      <c r="H185" s="148"/>
    </row>
    <row r="186" spans="6:8">
      <c r="F186" s="18"/>
      <c r="G186" s="18"/>
      <c r="H186" s="148"/>
    </row>
    <row r="187" spans="6:8">
      <c r="F187" s="18"/>
      <c r="G187" s="18"/>
      <c r="H187" s="148"/>
    </row>
    <row r="188" spans="6:8">
      <c r="F188" s="18"/>
      <c r="G188" s="18"/>
      <c r="H188" s="148"/>
    </row>
    <row r="189" spans="6:8">
      <c r="F189" s="18"/>
      <c r="G189" s="18"/>
      <c r="H189" s="148"/>
    </row>
    <row r="190" spans="6:8">
      <c r="F190" s="18"/>
      <c r="G190" s="18"/>
      <c r="H190" s="148"/>
    </row>
    <row r="191" spans="6:8">
      <c r="F191" s="18"/>
      <c r="G191" s="18"/>
      <c r="H191" s="148"/>
    </row>
    <row r="192" spans="6:8">
      <c r="F192" s="18"/>
      <c r="G192" s="18"/>
      <c r="H192" s="148"/>
    </row>
    <row r="193" spans="6:8">
      <c r="F193" s="18"/>
      <c r="G193" s="18"/>
      <c r="H193" s="148"/>
    </row>
    <row r="194" spans="6:8">
      <c r="F194" s="18"/>
      <c r="G194" s="18"/>
      <c r="H194" s="148"/>
    </row>
    <row r="195" spans="6:8">
      <c r="F195" s="18"/>
      <c r="G195" s="18"/>
      <c r="H195" s="148"/>
    </row>
    <row r="196" spans="6:8">
      <c r="F196" s="18"/>
      <c r="G196" s="18"/>
      <c r="H196" s="148"/>
    </row>
    <row r="197" spans="6:8">
      <c r="F197" s="18"/>
      <c r="G197" s="18"/>
      <c r="H197" s="148"/>
    </row>
    <row r="198" spans="6:8">
      <c r="F198" s="18"/>
      <c r="G198" s="18"/>
      <c r="H198" s="148"/>
    </row>
    <row r="199" spans="6:8">
      <c r="F199" s="18"/>
      <c r="G199" s="18"/>
      <c r="H199" s="148"/>
    </row>
    <row r="200" spans="6:8">
      <c r="F200" s="18"/>
      <c r="G200" s="18"/>
      <c r="H200" s="148"/>
    </row>
    <row r="201" spans="6:8">
      <c r="F201" s="18"/>
      <c r="G201" s="18"/>
      <c r="H201" s="148"/>
    </row>
    <row r="202" spans="6:8">
      <c r="F202" s="18"/>
      <c r="G202" s="18"/>
      <c r="H202" s="148"/>
    </row>
    <row r="203" spans="6:8">
      <c r="F203" s="18"/>
      <c r="G203" s="18"/>
      <c r="H203" s="148"/>
    </row>
    <row r="204" spans="6:8">
      <c r="F204" s="18"/>
      <c r="G204" s="18"/>
      <c r="H204" s="148"/>
    </row>
    <row r="205" spans="6:8">
      <c r="F205" s="18"/>
      <c r="G205" s="18"/>
      <c r="H205" s="148"/>
    </row>
    <row r="206" spans="6:8">
      <c r="F206" s="18"/>
      <c r="G206" s="18"/>
      <c r="H206" s="148"/>
    </row>
    <row r="207" spans="6:8">
      <c r="F207" s="18"/>
      <c r="G207" s="18"/>
      <c r="H207" s="148"/>
    </row>
    <row r="208" spans="6:8">
      <c r="F208" s="18"/>
      <c r="G208" s="18"/>
      <c r="H208" s="148"/>
    </row>
    <row r="209" spans="6:8">
      <c r="F209" s="18"/>
      <c r="G209" s="18"/>
      <c r="H209" s="148"/>
    </row>
    <row r="210" spans="6:8">
      <c r="F210" s="18"/>
      <c r="G210" s="18"/>
      <c r="H210" s="148"/>
    </row>
    <row r="211" spans="6:8">
      <c r="F211" s="18"/>
      <c r="G211" s="18"/>
      <c r="H211" s="148"/>
    </row>
    <row r="212" spans="6:8">
      <c r="F212" s="18"/>
      <c r="G212" s="18"/>
      <c r="H212" s="148"/>
    </row>
    <row r="213" spans="6:8">
      <c r="F213" s="18"/>
      <c r="G213" s="18"/>
      <c r="H213" s="148"/>
    </row>
    <row r="214" spans="6:8">
      <c r="F214" s="18"/>
      <c r="G214" s="18"/>
      <c r="H214" s="148"/>
    </row>
    <row r="215" spans="6:8">
      <c r="F215" s="18"/>
      <c r="G215" s="18"/>
      <c r="H215" s="148"/>
    </row>
    <row r="216" spans="6:8">
      <c r="F216" s="18"/>
      <c r="G216" s="18"/>
      <c r="H216" s="148"/>
    </row>
    <row r="217" spans="6:8">
      <c r="F217" s="18"/>
      <c r="G217" s="18"/>
      <c r="H217" s="148"/>
    </row>
    <row r="218" spans="6:8">
      <c r="F218" s="18"/>
      <c r="G218" s="18"/>
      <c r="H218" s="148"/>
    </row>
    <row r="219" spans="6:8">
      <c r="F219" s="18"/>
      <c r="G219" s="18"/>
      <c r="H219" s="148"/>
    </row>
    <row r="220" spans="6:8">
      <c r="F220" s="18"/>
      <c r="G220" s="18"/>
      <c r="H220" s="148"/>
    </row>
    <row r="221" spans="6:8">
      <c r="F221" s="18"/>
      <c r="G221" s="18"/>
      <c r="H221" s="148"/>
    </row>
    <row r="222" spans="6:8">
      <c r="F222" s="18"/>
      <c r="G222" s="18"/>
      <c r="H222" s="148"/>
    </row>
    <row r="223" spans="6:8">
      <c r="F223" s="18"/>
      <c r="G223" s="18"/>
      <c r="H223" s="148"/>
    </row>
    <row r="224" spans="6:8">
      <c r="F224" s="18"/>
      <c r="G224" s="18"/>
      <c r="H224" s="148"/>
    </row>
    <row r="225" spans="6:8">
      <c r="F225" s="18"/>
      <c r="G225" s="18"/>
      <c r="H225" s="148"/>
    </row>
    <row r="226" spans="6:8">
      <c r="F226" s="18"/>
      <c r="G226" s="18"/>
      <c r="H226" s="148"/>
    </row>
    <row r="227" spans="6:8">
      <c r="F227" s="18"/>
      <c r="G227" s="18"/>
      <c r="H227" s="148"/>
    </row>
    <row r="228" spans="6:8">
      <c r="F228" s="18"/>
      <c r="G228" s="18"/>
      <c r="H228" s="148"/>
    </row>
    <row r="229" spans="6:8">
      <c r="F229" s="18"/>
      <c r="G229" s="18"/>
      <c r="H229" s="148"/>
    </row>
    <row r="230" spans="6:8">
      <c r="F230" s="18"/>
      <c r="G230" s="18"/>
      <c r="H230" s="148"/>
    </row>
    <row r="231" spans="6:8">
      <c r="F231" s="18"/>
      <c r="G231" s="18"/>
      <c r="H231" s="148"/>
    </row>
    <row r="232" spans="6:8">
      <c r="F232" s="18"/>
      <c r="G232" s="18"/>
      <c r="H232" s="148"/>
    </row>
    <row r="233" spans="6:8">
      <c r="F233" s="18"/>
      <c r="G233" s="18"/>
      <c r="H233" s="148"/>
    </row>
    <row r="234" spans="6:8">
      <c r="F234" s="18"/>
      <c r="G234" s="18"/>
      <c r="H234" s="148"/>
    </row>
    <row r="235" spans="6:8">
      <c r="F235" s="18"/>
      <c r="G235" s="18"/>
      <c r="H235" s="148"/>
    </row>
    <row r="236" spans="6:8">
      <c r="F236" s="18"/>
      <c r="G236" s="18"/>
      <c r="H236" s="148"/>
    </row>
    <row r="237" spans="6:8">
      <c r="F237" s="18"/>
      <c r="G237" s="18"/>
      <c r="H237" s="148"/>
    </row>
    <row r="238" spans="6:8">
      <c r="F238" s="18"/>
      <c r="G238" s="18"/>
      <c r="H238" s="148"/>
    </row>
    <row r="239" spans="6:8">
      <c r="F239" s="18"/>
      <c r="G239" s="18"/>
      <c r="H239" s="148"/>
    </row>
    <row r="240" spans="6:8">
      <c r="F240" s="18"/>
      <c r="G240" s="18"/>
      <c r="H240" s="148"/>
    </row>
    <row r="241" spans="6:8">
      <c r="F241" s="18"/>
      <c r="G241" s="18"/>
      <c r="H241" s="148"/>
    </row>
    <row r="242" spans="6:8">
      <c r="F242" s="18"/>
      <c r="G242" s="18"/>
      <c r="H242" s="148"/>
    </row>
    <row r="243" spans="6:8">
      <c r="F243" s="18"/>
      <c r="G243" s="18"/>
      <c r="H243" s="148"/>
    </row>
    <row r="244" spans="6:8">
      <c r="F244" s="18"/>
      <c r="G244" s="18"/>
      <c r="H244" s="148"/>
    </row>
    <row r="245" spans="6:8">
      <c r="F245" s="18"/>
      <c r="G245" s="18"/>
      <c r="H245" s="148"/>
    </row>
    <row r="246" spans="6:8">
      <c r="F246" s="18"/>
      <c r="G246" s="18"/>
      <c r="H246" s="148"/>
    </row>
    <row r="247" spans="6:8">
      <c r="F247" s="18"/>
      <c r="G247" s="18"/>
      <c r="H247" s="148"/>
    </row>
    <row r="248" spans="6:8">
      <c r="F248" s="18"/>
      <c r="G248" s="18"/>
      <c r="H248" s="148"/>
    </row>
    <row r="249" spans="6:8">
      <c r="F249" s="18"/>
      <c r="G249" s="18"/>
      <c r="H249" s="148"/>
    </row>
    <row r="250" spans="6:8">
      <c r="F250" s="18"/>
      <c r="G250" s="18"/>
      <c r="H250" s="148"/>
    </row>
    <row r="251" spans="6:8">
      <c r="F251" s="18"/>
      <c r="G251" s="18"/>
      <c r="H251" s="148"/>
    </row>
    <row r="252" spans="6:8">
      <c r="F252" s="18"/>
      <c r="G252" s="18"/>
      <c r="H252" s="148"/>
    </row>
    <row r="253" spans="6:8">
      <c r="F253" s="18"/>
      <c r="G253" s="18"/>
      <c r="H253" s="148"/>
    </row>
    <row r="254" spans="6:8">
      <c r="F254" s="18"/>
      <c r="G254" s="18"/>
      <c r="H254" s="148"/>
    </row>
    <row r="255" spans="6:8">
      <c r="F255" s="18"/>
      <c r="G255" s="18"/>
      <c r="H255" s="148"/>
    </row>
    <row r="256" spans="6:8">
      <c r="F256" s="18"/>
      <c r="G256" s="18"/>
      <c r="H256" s="148"/>
    </row>
    <row r="257" spans="6:8">
      <c r="F257" s="18"/>
      <c r="G257" s="18"/>
      <c r="H257" s="148"/>
    </row>
    <row r="258" spans="6:8">
      <c r="F258" s="18"/>
      <c r="G258" s="18"/>
      <c r="H258" s="148"/>
    </row>
    <row r="259" spans="6:8">
      <c r="F259" s="18"/>
      <c r="G259" s="18"/>
      <c r="H259" s="148"/>
    </row>
    <row r="260" spans="6:8">
      <c r="F260" s="18"/>
      <c r="G260" s="18"/>
      <c r="H260" s="148"/>
    </row>
    <row r="261" spans="6:8">
      <c r="F261" s="18"/>
      <c r="G261" s="18"/>
      <c r="H261" s="148"/>
    </row>
    <row r="262" spans="6:8">
      <c r="F262" s="18"/>
      <c r="G262" s="18"/>
      <c r="H262" s="148"/>
    </row>
    <row r="263" spans="6:8">
      <c r="F263" s="18"/>
      <c r="G263" s="18"/>
      <c r="H263" s="148"/>
    </row>
    <row r="264" spans="6:8">
      <c r="F264" s="18"/>
      <c r="G264" s="18"/>
      <c r="H264" s="148"/>
    </row>
    <row r="265" spans="6:8">
      <c r="F265" s="18"/>
      <c r="G265" s="18"/>
      <c r="H265" s="148"/>
    </row>
    <row r="266" spans="6:8">
      <c r="F266" s="18"/>
      <c r="G266" s="18"/>
      <c r="H266" s="148"/>
    </row>
    <row r="267" spans="6:8">
      <c r="F267" s="18"/>
      <c r="G267" s="18"/>
      <c r="H267" s="148"/>
    </row>
    <row r="268" spans="6:8">
      <c r="F268" s="18"/>
      <c r="G268" s="18"/>
      <c r="H268" s="148"/>
    </row>
    <row r="269" spans="6:8">
      <c r="F269" s="18"/>
      <c r="G269" s="18"/>
      <c r="H269" s="148"/>
    </row>
    <row r="270" spans="6:8">
      <c r="F270" s="18"/>
      <c r="G270" s="18"/>
      <c r="H270" s="148"/>
    </row>
    <row r="271" spans="6:8">
      <c r="F271" s="18"/>
      <c r="G271" s="18"/>
      <c r="H271" s="148"/>
    </row>
    <row r="272" spans="6:8">
      <c r="F272" s="18"/>
      <c r="G272" s="18"/>
      <c r="H272" s="148"/>
    </row>
    <row r="273" spans="6:8">
      <c r="F273" s="18"/>
      <c r="G273" s="18"/>
      <c r="H273" s="148"/>
    </row>
    <row r="274" spans="6:8">
      <c r="F274" s="18"/>
      <c r="G274" s="18"/>
      <c r="H274" s="18"/>
    </row>
    <row r="275" spans="6:8">
      <c r="F275" s="18"/>
      <c r="G275" s="18"/>
      <c r="H275" s="18"/>
    </row>
    <row r="276" spans="6:8">
      <c r="F276" s="18"/>
      <c r="G276" s="18"/>
      <c r="H276" s="18"/>
    </row>
    <row r="277" spans="6:8">
      <c r="F277" s="18"/>
      <c r="G277" s="18"/>
      <c r="H277" s="18"/>
    </row>
    <row r="278" spans="6:8">
      <c r="F278" s="18"/>
      <c r="G278" s="18"/>
      <c r="H278" s="18"/>
    </row>
    <row r="279" spans="6:8">
      <c r="F279" s="18"/>
      <c r="G279" s="18"/>
      <c r="H279" s="18"/>
    </row>
    <row r="280" spans="6:8">
      <c r="F280" s="18"/>
      <c r="G280" s="18"/>
      <c r="H280" s="18"/>
    </row>
    <row r="281" spans="6:8">
      <c r="F281" s="18"/>
      <c r="G281" s="18"/>
      <c r="H281" s="18"/>
    </row>
    <row r="282" spans="6:8">
      <c r="F282" s="18"/>
      <c r="G282" s="18"/>
      <c r="H282" s="18"/>
    </row>
    <row r="283" spans="6:8">
      <c r="F283" s="18"/>
      <c r="G283" s="18"/>
      <c r="H283" s="18"/>
    </row>
  </sheetData>
  <mergeCells count="6">
    <mergeCell ref="B6:E6"/>
    <mergeCell ref="V3:W3"/>
    <mergeCell ref="F3:H3"/>
    <mergeCell ref="J3:L3"/>
    <mergeCell ref="N3:P3"/>
    <mergeCell ref="R3:T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58" orientation="landscape" r:id="rId1"/>
  <headerFooter alignWithMargins="0"/>
  <rowBreaks count="1" manualBreakCount="1">
    <brk id="8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2019-10-08T06:58:44Z</cp:lastPrinted>
  <dcterms:created xsi:type="dcterms:W3CDTF">2004-04-21T16:30:40Z</dcterms:created>
  <dcterms:modified xsi:type="dcterms:W3CDTF">2020-02-11T07:51:51Z</dcterms:modified>
</cp:coreProperties>
</file>